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bakkusinvestindia.sharepoint.com/sites/AbakkusInvestmentManagersPvt.Ltd/Compliance/Common/SEBI Filings/Website Disclosures/Regulatory compliances/unaudited half yearly financial statements/"/>
    </mc:Choice>
  </mc:AlternateContent>
  <xr:revisionPtr revIDLastSave="48" documentId="8_{5CE4B6DF-C1E8-4247-8517-B4C351753AF8}" xr6:coauthVersionLast="47" xr6:coauthVersionMax="47" xr10:uidLastSave="{64D8E0E3-3E57-4839-82D2-5096815298CE}"/>
  <bookViews>
    <workbookView xWindow="-110" yWindow="-110" windowWidth="19420" windowHeight="10300" xr2:uid="{432E6263-97DC-4DEA-AA78-A322BF712E21}"/>
  </bookViews>
  <sheets>
    <sheet name="FINANCIAL" sheetId="2" r:id="rId1"/>
    <sheet name="Notes" sheetId="1" r:id="rId2"/>
    <sheet name="Risk-o-Meter and PRC" sheetId="9" r:id="rId3"/>
    <sheet name="CAS Working" sheetId="7" state="hidden" r:id="rId4"/>
    <sheet name="TB" sheetId="6" state="hidden" r:id="rId5"/>
    <sheet name="IDCW" sheetId="8" state="hidden" r:id="rId6"/>
    <sheet name="TB Mapping" sheetId="5" state="hidden" r:id="rId7"/>
    <sheet name="IN_MF_NAV_HISTORY" sheetId="3" state="hidden" r:id="rId8"/>
    <sheet name="Scheme Mapping" sheetId="4" state="hidden" r:id="rId9"/>
  </sheets>
  <definedNames>
    <definedName name="_xlnm._FilterDatabase" localSheetId="0" hidden="1">FINANCIAL!$A$32:$S$44</definedName>
    <definedName name="_xlnm._FilterDatabase" localSheetId="7" hidden="1">IN_MF_NAV_HISTORY!$A$1:$J$20</definedName>
    <definedName name="_xlnm._FilterDatabase" localSheetId="4" hidden="1">TB!$A$9:$Q$386</definedName>
    <definedName name="_xlnm._FilterDatabase" localSheetId="6" hidden="1">'TB Mapping'!$A$1:$E$297</definedName>
    <definedName name="AXD">#REF!</definedName>
    <definedName name="JR_PAGE_ANCHOR_0_1">#REF!</definedName>
    <definedName name="JR_PAGE_ANCHOR_0_2">#REF!</definedName>
    <definedName name="JR_PAGE_ANCHOR_0_3">#REF!</definedName>
    <definedName name="JR_PAGE_ANCHOR_0_4">#REF!</definedName>
    <definedName name="JR_PAGE_ANCHOR_0_5">#REF!</definedName>
    <definedName name="KRUSHNA">#REF!</definedName>
    <definedName name="NOTES">#REF!</definedName>
    <definedName name="_xlnm.Print_Area" localSheetId="0">FINANCIAL!$C$2:$H$140</definedName>
    <definedName name="_xlnm.Print_Titles" localSheetId="0">FINANCIAL!$C:$E,FINANCIAL!$4:$7</definedName>
    <definedName name="PU">#REF!</definedName>
    <definedName name="Roff" localSheetId="1">#REF!</definedName>
    <definedName name="Roff">#REF!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Z_2896B953_C7AD_4753_AA31_DE7EA2942C95_.wvu.Cols" localSheetId="0" hidden="1">FINANCIAL!#REF!,FINANCIAL!#REF!,FINANCIAL!#REF!,FINANCIAL!#REF!,FINANCIAL!#REF!,FINANCIAL!#REF!,FINANCIAL!#REF!,FINANCIAL!#REF!</definedName>
    <definedName name="Z_2896B953_C7AD_4753_AA31_DE7EA2942C95_.wvu.PrintArea" localSheetId="0" hidden="1">FINANCIAL!$C$2:$E$136</definedName>
    <definedName name="Z_2896B953_C7AD_4753_AA31_DE7EA2942C95_.wvu.PrintTitles" localSheetId="0" hidden="1">FINANCIAL!$C:$E,FINANCIAL!$4:$7</definedName>
    <definedName name="Z_B9A126AE_8FEA_4B29_AE1C_B748B13A820D_.wvu.Cols" localSheetId="0" hidden="1">FINANCIAL!#REF!,FINANCIAL!#REF!,FINANCIAL!#REF!,FINANCIAL!#REF!,FINANCIAL!#REF!,FINANCIAL!#REF!,FINANCIAL!#REF!,FINANCIAL!#REF!</definedName>
    <definedName name="Z_B9A126AE_8FEA_4B29_AE1C_B748B13A820D_.wvu.PrintArea" localSheetId="0" hidden="1">FINANCIAL!$C$2:$E$136</definedName>
    <definedName name="Z_B9A126AE_8FEA_4B29_AE1C_B748B13A820D_.wvu.PrintTitles" localSheetId="0" hidden="1">FINANCIAL!$C:$E,FINANCIAL!$4:$7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2" l="1"/>
  <c r="G80" i="2"/>
  <c r="F80" i="2"/>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K2" i="7" s="1"/>
  <c r="AA2" i="7" s="1"/>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K4" i="7" s="1"/>
  <c r="AA4" i="7" s="1"/>
  <c r="P286" i="6"/>
  <c r="P287" i="6"/>
  <c r="P288" i="6"/>
  <c r="P289" i="6"/>
  <c r="P290" i="6"/>
  <c r="P291" i="6"/>
  <c r="P292" i="6"/>
  <c r="P293" i="6"/>
  <c r="P294" i="6"/>
  <c r="P295" i="6"/>
  <c r="P296" i="6"/>
  <c r="P297" i="6"/>
  <c r="P298" i="6"/>
  <c r="P299" i="6"/>
  <c r="P300" i="6"/>
  <c r="P301" i="6"/>
  <c r="P302" i="6"/>
  <c r="P303" i="6"/>
  <c r="P304" i="6"/>
  <c r="P305" i="6"/>
  <c r="P306" i="6"/>
  <c r="P307" i="6"/>
  <c r="P308" i="6"/>
  <c r="P309" i="6"/>
  <c r="P310" i="6"/>
  <c r="P311" i="6"/>
  <c r="P312" i="6"/>
  <c r="P313" i="6"/>
  <c r="P314" i="6"/>
  <c r="P315" i="6"/>
  <c r="P316" i="6"/>
  <c r="P317" i="6"/>
  <c r="P318" i="6"/>
  <c r="P319" i="6"/>
  <c r="P320" i="6"/>
  <c r="P321" i="6"/>
  <c r="P322" i="6"/>
  <c r="P323" i="6"/>
  <c r="P324" i="6"/>
  <c r="P325" i="6"/>
  <c r="P326" i="6"/>
  <c r="P327" i="6"/>
  <c r="P328" i="6"/>
  <c r="P329" i="6"/>
  <c r="P330" i="6"/>
  <c r="P331" i="6"/>
  <c r="P332" i="6"/>
  <c r="P333" i="6"/>
  <c r="P334" i="6"/>
  <c r="P335" i="6"/>
  <c r="P336" i="6"/>
  <c r="P337" i="6"/>
  <c r="P338" i="6"/>
  <c r="P339" i="6"/>
  <c r="P340" i="6"/>
  <c r="P341" i="6"/>
  <c r="P342" i="6"/>
  <c r="P343" i="6"/>
  <c r="P344" i="6"/>
  <c r="P345" i="6"/>
  <c r="P346" i="6"/>
  <c r="P347" i="6"/>
  <c r="P348" i="6"/>
  <c r="P349" i="6"/>
  <c r="P350" i="6"/>
  <c r="P351" i="6"/>
  <c r="P352" i="6"/>
  <c r="P353" i="6"/>
  <c r="P354" i="6"/>
  <c r="P355" i="6"/>
  <c r="P356" i="6"/>
  <c r="P357" i="6"/>
  <c r="P358" i="6"/>
  <c r="P359" i="6"/>
  <c r="P360" i="6"/>
  <c r="P361" i="6"/>
  <c r="P362" i="6"/>
  <c r="P363" i="6"/>
  <c r="P364" i="6"/>
  <c r="P365" i="6"/>
  <c r="P366" i="6"/>
  <c r="P367" i="6"/>
  <c r="P368" i="6"/>
  <c r="P369" i="6"/>
  <c r="P370" i="6"/>
  <c r="P371" i="6"/>
  <c r="P372" i="6"/>
  <c r="P373" i="6"/>
  <c r="P374" i="6"/>
  <c r="P375" i="6"/>
  <c r="P376" i="6"/>
  <c r="P377" i="6"/>
  <c r="P378" i="6"/>
  <c r="P379" i="6"/>
  <c r="P380" i="6"/>
  <c r="P381" i="6"/>
  <c r="P382" i="6"/>
  <c r="P383" i="6"/>
  <c r="P384" i="6"/>
  <c r="P385" i="6"/>
  <c r="P386" i="6"/>
  <c r="A372" i="6"/>
  <c r="B372" i="6"/>
  <c r="C372" i="6"/>
  <c r="D372" i="6"/>
  <c r="E372" i="6"/>
  <c r="A373" i="6"/>
  <c r="B373" i="6"/>
  <c r="C373" i="6"/>
  <c r="D373" i="6"/>
  <c r="E373" i="6"/>
  <c r="A374" i="6"/>
  <c r="B374" i="6"/>
  <c r="C374" i="6"/>
  <c r="D374" i="6"/>
  <c r="E374" i="6"/>
  <c r="A375" i="6"/>
  <c r="B375" i="6"/>
  <c r="C375" i="6"/>
  <c r="D375" i="6"/>
  <c r="E375" i="6"/>
  <c r="A376" i="6"/>
  <c r="B376" i="6"/>
  <c r="C376" i="6"/>
  <c r="D376" i="6"/>
  <c r="E376" i="6"/>
  <c r="A377" i="6"/>
  <c r="B377" i="6"/>
  <c r="C377" i="6"/>
  <c r="D377" i="6"/>
  <c r="E377" i="6"/>
  <c r="A378" i="6"/>
  <c r="B378" i="6"/>
  <c r="C378" i="6"/>
  <c r="D378" i="6"/>
  <c r="E378" i="6"/>
  <c r="A379" i="6"/>
  <c r="B379" i="6"/>
  <c r="C379" i="6"/>
  <c r="D379" i="6"/>
  <c r="E379" i="6"/>
  <c r="A380" i="6"/>
  <c r="B380" i="6"/>
  <c r="C380" i="6"/>
  <c r="D380" i="6"/>
  <c r="E380" i="6"/>
  <c r="A381" i="6"/>
  <c r="B381" i="6"/>
  <c r="C381" i="6"/>
  <c r="D381" i="6"/>
  <c r="E381" i="6"/>
  <c r="A382" i="6"/>
  <c r="B382" i="6"/>
  <c r="C382" i="6"/>
  <c r="D382" i="6"/>
  <c r="E382" i="6"/>
  <c r="A383" i="6"/>
  <c r="B383" i="6"/>
  <c r="C383" i="6"/>
  <c r="D383" i="6"/>
  <c r="E383" i="6"/>
  <c r="A384" i="6"/>
  <c r="B384" i="6"/>
  <c r="C384" i="6"/>
  <c r="D384" i="6"/>
  <c r="E384" i="6"/>
  <c r="A385" i="6"/>
  <c r="B385" i="6"/>
  <c r="C385" i="6"/>
  <c r="D385" i="6"/>
  <c r="E385" i="6"/>
  <c r="A386" i="6"/>
  <c r="B386" i="6"/>
  <c r="C386" i="6"/>
  <c r="D386" i="6"/>
  <c r="E386" i="6"/>
  <c r="N3" i="7"/>
  <c r="N4" i="7"/>
  <c r="N5" i="7"/>
  <c r="N6" i="7"/>
  <c r="N7" i="7"/>
  <c r="N2" i="7"/>
  <c r="K6" i="7"/>
  <c r="AA6" i="7" s="1"/>
  <c r="E371" i="6"/>
  <c r="E370" i="6"/>
  <c r="E369" i="6"/>
  <c r="E368" i="6"/>
  <c r="E367" i="6"/>
  <c r="E366"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K3" i="7" l="1"/>
  <c r="AA3" i="7" s="1"/>
  <c r="K5" i="7"/>
  <c r="AA5" i="7" s="1"/>
  <c r="K7" i="7"/>
  <c r="AA7" i="7" s="1"/>
  <c r="A12" i="6"/>
  <c r="B12" i="6"/>
  <c r="C12" i="6"/>
  <c r="D12" i="6"/>
  <c r="A13" i="6"/>
  <c r="B13" i="6"/>
  <c r="C13" i="6"/>
  <c r="D13" i="6"/>
  <c r="A14" i="6"/>
  <c r="B14" i="6"/>
  <c r="C14" i="6"/>
  <c r="D14" i="6"/>
  <c r="A15" i="6"/>
  <c r="B15" i="6"/>
  <c r="C15" i="6"/>
  <c r="D15" i="6"/>
  <c r="A16" i="6"/>
  <c r="B16" i="6"/>
  <c r="C16" i="6"/>
  <c r="D16" i="6"/>
  <c r="A17" i="6"/>
  <c r="B17" i="6"/>
  <c r="C17" i="6"/>
  <c r="D17" i="6"/>
  <c r="A18" i="6"/>
  <c r="B18" i="6"/>
  <c r="C18" i="6"/>
  <c r="D18" i="6"/>
  <c r="A19" i="6"/>
  <c r="B19" i="6"/>
  <c r="C19" i="6"/>
  <c r="D19" i="6"/>
  <c r="A20" i="6"/>
  <c r="B20" i="6"/>
  <c r="C20" i="6"/>
  <c r="D20" i="6"/>
  <c r="A21" i="6"/>
  <c r="B21" i="6"/>
  <c r="C21" i="6"/>
  <c r="D21" i="6"/>
  <c r="A22" i="6"/>
  <c r="B22" i="6"/>
  <c r="C22" i="6"/>
  <c r="D22" i="6"/>
  <c r="A23" i="6"/>
  <c r="B23" i="6"/>
  <c r="C23" i="6"/>
  <c r="D23" i="6"/>
  <c r="A24" i="6"/>
  <c r="B24" i="6"/>
  <c r="C24" i="6"/>
  <c r="D24" i="6"/>
  <c r="A25" i="6"/>
  <c r="B25" i="6"/>
  <c r="C25" i="6"/>
  <c r="D25" i="6"/>
  <c r="A26" i="6"/>
  <c r="B26" i="6"/>
  <c r="C26" i="6"/>
  <c r="D26" i="6"/>
  <c r="A27" i="6"/>
  <c r="B27" i="6"/>
  <c r="C27" i="6"/>
  <c r="D27" i="6"/>
  <c r="A28" i="6"/>
  <c r="B28" i="6"/>
  <c r="C28" i="6"/>
  <c r="D28" i="6"/>
  <c r="A29" i="6"/>
  <c r="B29" i="6"/>
  <c r="C29" i="6"/>
  <c r="D29" i="6"/>
  <c r="A30" i="6"/>
  <c r="B30" i="6"/>
  <c r="C30" i="6"/>
  <c r="D30" i="6"/>
  <c r="A31" i="6"/>
  <c r="B31" i="6"/>
  <c r="C31" i="6"/>
  <c r="D31" i="6"/>
  <c r="A32" i="6"/>
  <c r="B32" i="6"/>
  <c r="C32" i="6"/>
  <c r="D32" i="6"/>
  <c r="A33" i="6"/>
  <c r="B33" i="6"/>
  <c r="C33" i="6"/>
  <c r="D33" i="6"/>
  <c r="A34" i="6"/>
  <c r="B34" i="6"/>
  <c r="C34" i="6"/>
  <c r="D34" i="6"/>
  <c r="A35" i="6"/>
  <c r="B35" i="6"/>
  <c r="C35" i="6"/>
  <c r="D35" i="6"/>
  <c r="A36" i="6"/>
  <c r="B36" i="6"/>
  <c r="C36" i="6"/>
  <c r="D36" i="6"/>
  <c r="A37" i="6"/>
  <c r="B37" i="6"/>
  <c r="C37" i="6"/>
  <c r="D37" i="6"/>
  <c r="A38" i="6"/>
  <c r="B38" i="6"/>
  <c r="C38" i="6"/>
  <c r="D38" i="6"/>
  <c r="A39" i="6"/>
  <c r="B39" i="6"/>
  <c r="C39" i="6"/>
  <c r="D39" i="6"/>
  <c r="A40" i="6"/>
  <c r="B40" i="6"/>
  <c r="C40" i="6"/>
  <c r="D40" i="6"/>
  <c r="A41" i="6"/>
  <c r="B41" i="6"/>
  <c r="C41" i="6"/>
  <c r="D41" i="6"/>
  <c r="A42" i="6"/>
  <c r="B42" i="6"/>
  <c r="C42" i="6"/>
  <c r="D42" i="6"/>
  <c r="A43" i="6"/>
  <c r="B43" i="6"/>
  <c r="C43" i="6"/>
  <c r="D43" i="6"/>
  <c r="A44" i="6"/>
  <c r="B44" i="6"/>
  <c r="C44" i="6"/>
  <c r="D44" i="6"/>
  <c r="A45" i="6"/>
  <c r="B45" i="6"/>
  <c r="C45" i="6"/>
  <c r="D45" i="6"/>
  <c r="A46" i="6"/>
  <c r="B46" i="6"/>
  <c r="C46" i="6"/>
  <c r="D46" i="6"/>
  <c r="A47" i="6"/>
  <c r="B47" i="6"/>
  <c r="C47" i="6"/>
  <c r="D47" i="6"/>
  <c r="A48" i="6"/>
  <c r="B48" i="6"/>
  <c r="C48" i="6"/>
  <c r="D48" i="6"/>
  <c r="A49" i="6"/>
  <c r="B49" i="6"/>
  <c r="C49" i="6"/>
  <c r="D49" i="6"/>
  <c r="A50" i="6"/>
  <c r="B50" i="6"/>
  <c r="C50" i="6"/>
  <c r="D50" i="6"/>
  <c r="A51" i="6"/>
  <c r="B51" i="6"/>
  <c r="C51" i="6"/>
  <c r="D51" i="6"/>
  <c r="A52" i="6"/>
  <c r="B52" i="6"/>
  <c r="C52" i="6"/>
  <c r="D52" i="6"/>
  <c r="A53" i="6"/>
  <c r="B53" i="6"/>
  <c r="C53" i="6"/>
  <c r="D53" i="6"/>
  <c r="A54" i="6"/>
  <c r="B54" i="6"/>
  <c r="C54" i="6"/>
  <c r="D54" i="6"/>
  <c r="A55" i="6"/>
  <c r="B55" i="6"/>
  <c r="C55" i="6"/>
  <c r="D55" i="6"/>
  <c r="A56" i="6"/>
  <c r="B56" i="6"/>
  <c r="C56" i="6"/>
  <c r="D56" i="6"/>
  <c r="A57" i="6"/>
  <c r="B57" i="6"/>
  <c r="C57" i="6"/>
  <c r="D57" i="6"/>
  <c r="A58" i="6"/>
  <c r="B58" i="6"/>
  <c r="C58" i="6"/>
  <c r="D58" i="6"/>
  <c r="A59" i="6"/>
  <c r="B59" i="6"/>
  <c r="C59" i="6"/>
  <c r="D59" i="6"/>
  <c r="A60" i="6"/>
  <c r="B60" i="6"/>
  <c r="C60" i="6"/>
  <c r="D60" i="6"/>
  <c r="A61" i="6"/>
  <c r="B61" i="6"/>
  <c r="C61" i="6"/>
  <c r="D61" i="6"/>
  <c r="A62" i="6"/>
  <c r="B62" i="6"/>
  <c r="C62" i="6"/>
  <c r="D62" i="6"/>
  <c r="A63" i="6"/>
  <c r="B63" i="6"/>
  <c r="C63" i="6"/>
  <c r="D63" i="6"/>
  <c r="A64" i="6"/>
  <c r="B64" i="6"/>
  <c r="C64" i="6"/>
  <c r="D64" i="6"/>
  <c r="A65" i="6"/>
  <c r="B65" i="6"/>
  <c r="C65" i="6"/>
  <c r="D65" i="6"/>
  <c r="A66" i="6"/>
  <c r="B66" i="6"/>
  <c r="C66" i="6"/>
  <c r="D66" i="6"/>
  <c r="A67" i="6"/>
  <c r="B67" i="6"/>
  <c r="C67" i="6"/>
  <c r="D67" i="6"/>
  <c r="A68" i="6"/>
  <c r="B68" i="6"/>
  <c r="C68" i="6"/>
  <c r="D68" i="6"/>
  <c r="A69" i="6"/>
  <c r="B69" i="6"/>
  <c r="C69" i="6"/>
  <c r="D69" i="6"/>
  <c r="A70" i="6"/>
  <c r="B70" i="6"/>
  <c r="C70" i="6"/>
  <c r="D70" i="6"/>
  <c r="A71" i="6"/>
  <c r="B71" i="6"/>
  <c r="C71" i="6"/>
  <c r="D71" i="6"/>
  <c r="A72" i="6"/>
  <c r="B72" i="6"/>
  <c r="C72" i="6"/>
  <c r="D72" i="6"/>
  <c r="A73" i="6"/>
  <c r="B73" i="6"/>
  <c r="C73" i="6"/>
  <c r="D73" i="6"/>
  <c r="A74" i="6"/>
  <c r="B74" i="6"/>
  <c r="C74" i="6"/>
  <c r="D74" i="6"/>
  <c r="A75" i="6"/>
  <c r="B75" i="6"/>
  <c r="C75" i="6"/>
  <c r="D75" i="6"/>
  <c r="A76" i="6"/>
  <c r="B76" i="6"/>
  <c r="C76" i="6"/>
  <c r="D76" i="6"/>
  <c r="A77" i="6"/>
  <c r="B77" i="6"/>
  <c r="C77" i="6"/>
  <c r="D77" i="6"/>
  <c r="A78" i="6"/>
  <c r="B78" i="6"/>
  <c r="C78" i="6"/>
  <c r="D78" i="6"/>
  <c r="A79" i="6"/>
  <c r="B79" i="6"/>
  <c r="C79" i="6"/>
  <c r="D79" i="6"/>
  <c r="A80" i="6"/>
  <c r="B80" i="6"/>
  <c r="C80" i="6"/>
  <c r="D80" i="6"/>
  <c r="A81" i="6"/>
  <c r="B81" i="6"/>
  <c r="C81" i="6"/>
  <c r="D81" i="6"/>
  <c r="A82" i="6"/>
  <c r="B82" i="6"/>
  <c r="C82" i="6"/>
  <c r="D82" i="6"/>
  <c r="A83" i="6"/>
  <c r="B83" i="6"/>
  <c r="C83" i="6"/>
  <c r="D83" i="6"/>
  <c r="A84" i="6"/>
  <c r="B84" i="6"/>
  <c r="C84" i="6"/>
  <c r="D84" i="6"/>
  <c r="A85" i="6"/>
  <c r="B85" i="6"/>
  <c r="C85" i="6"/>
  <c r="D85" i="6"/>
  <c r="A86" i="6"/>
  <c r="B86" i="6"/>
  <c r="C86" i="6"/>
  <c r="D86" i="6"/>
  <c r="A87" i="6"/>
  <c r="B87" i="6"/>
  <c r="C87" i="6"/>
  <c r="D87" i="6"/>
  <c r="A88" i="6"/>
  <c r="B88" i="6"/>
  <c r="C88" i="6"/>
  <c r="D88" i="6"/>
  <c r="A89" i="6"/>
  <c r="B89" i="6"/>
  <c r="C89" i="6"/>
  <c r="D89" i="6"/>
  <c r="A90" i="6"/>
  <c r="B90" i="6"/>
  <c r="C90" i="6"/>
  <c r="D90" i="6"/>
  <c r="A91" i="6"/>
  <c r="B91" i="6"/>
  <c r="C91" i="6"/>
  <c r="D91" i="6"/>
  <c r="A92" i="6"/>
  <c r="B92" i="6"/>
  <c r="C92" i="6"/>
  <c r="D92" i="6"/>
  <c r="A93" i="6"/>
  <c r="B93" i="6"/>
  <c r="C93" i="6"/>
  <c r="D93" i="6"/>
  <c r="A94" i="6"/>
  <c r="B94" i="6"/>
  <c r="C94" i="6"/>
  <c r="D94" i="6"/>
  <c r="A95" i="6"/>
  <c r="B95" i="6"/>
  <c r="C95" i="6"/>
  <c r="D95" i="6"/>
  <c r="A96" i="6"/>
  <c r="B96" i="6"/>
  <c r="C96" i="6"/>
  <c r="D96" i="6"/>
  <c r="A97" i="6"/>
  <c r="B97" i="6"/>
  <c r="C97" i="6"/>
  <c r="D97" i="6"/>
  <c r="A98" i="6"/>
  <c r="B98" i="6"/>
  <c r="C98" i="6"/>
  <c r="D98" i="6"/>
  <c r="A99" i="6"/>
  <c r="B99" i="6"/>
  <c r="C99" i="6"/>
  <c r="D99" i="6"/>
  <c r="A100" i="6"/>
  <c r="B100" i="6"/>
  <c r="C100" i="6"/>
  <c r="D100" i="6"/>
  <c r="A101" i="6"/>
  <c r="B101" i="6"/>
  <c r="C101" i="6"/>
  <c r="D101" i="6"/>
  <c r="A102" i="6"/>
  <c r="B102" i="6"/>
  <c r="C102" i="6"/>
  <c r="D102" i="6"/>
  <c r="A103" i="6"/>
  <c r="B103" i="6"/>
  <c r="C103" i="6"/>
  <c r="D103" i="6"/>
  <c r="A104" i="6"/>
  <c r="B104" i="6"/>
  <c r="C104" i="6"/>
  <c r="D104" i="6"/>
  <c r="A105" i="6"/>
  <c r="B105" i="6"/>
  <c r="C105" i="6"/>
  <c r="D105" i="6"/>
  <c r="A106" i="6"/>
  <c r="B106" i="6"/>
  <c r="C106" i="6"/>
  <c r="D106" i="6"/>
  <c r="A107" i="6"/>
  <c r="B107" i="6"/>
  <c r="C107" i="6"/>
  <c r="D107" i="6"/>
  <c r="A108" i="6"/>
  <c r="B108" i="6"/>
  <c r="C108" i="6"/>
  <c r="D108" i="6"/>
  <c r="A109" i="6"/>
  <c r="B109" i="6"/>
  <c r="C109" i="6"/>
  <c r="D109" i="6"/>
  <c r="A110" i="6"/>
  <c r="B110" i="6"/>
  <c r="C110" i="6"/>
  <c r="D110" i="6"/>
  <c r="A111" i="6"/>
  <c r="B111" i="6"/>
  <c r="C111" i="6"/>
  <c r="D111" i="6"/>
  <c r="A112" i="6"/>
  <c r="B112" i="6"/>
  <c r="C112" i="6"/>
  <c r="D112" i="6"/>
  <c r="A113" i="6"/>
  <c r="B113" i="6"/>
  <c r="C113" i="6"/>
  <c r="D113" i="6"/>
  <c r="A114" i="6"/>
  <c r="B114" i="6"/>
  <c r="C114" i="6"/>
  <c r="D114" i="6"/>
  <c r="A115" i="6"/>
  <c r="B115" i="6"/>
  <c r="C115" i="6"/>
  <c r="D115" i="6"/>
  <c r="A116" i="6"/>
  <c r="B116" i="6"/>
  <c r="C116" i="6"/>
  <c r="D116" i="6"/>
  <c r="A117" i="6"/>
  <c r="B117" i="6"/>
  <c r="C117" i="6"/>
  <c r="D117" i="6"/>
  <c r="A118" i="6"/>
  <c r="B118" i="6"/>
  <c r="C118" i="6"/>
  <c r="D118" i="6"/>
  <c r="A119" i="6"/>
  <c r="B119" i="6"/>
  <c r="C119" i="6"/>
  <c r="D119" i="6"/>
  <c r="A120" i="6"/>
  <c r="B120" i="6"/>
  <c r="C120" i="6"/>
  <c r="D120" i="6"/>
  <c r="A121" i="6"/>
  <c r="B121" i="6"/>
  <c r="C121" i="6"/>
  <c r="D121" i="6"/>
  <c r="A122" i="6"/>
  <c r="B122" i="6"/>
  <c r="C122" i="6"/>
  <c r="D122" i="6"/>
  <c r="A123" i="6"/>
  <c r="B123" i="6"/>
  <c r="C123" i="6"/>
  <c r="D123" i="6"/>
  <c r="A124" i="6"/>
  <c r="B124" i="6"/>
  <c r="C124" i="6"/>
  <c r="D124" i="6"/>
  <c r="A125" i="6"/>
  <c r="B125" i="6"/>
  <c r="C125" i="6"/>
  <c r="D125" i="6"/>
  <c r="A126" i="6"/>
  <c r="B126" i="6"/>
  <c r="C126" i="6"/>
  <c r="D126" i="6"/>
  <c r="A127" i="6"/>
  <c r="B127" i="6"/>
  <c r="C127" i="6"/>
  <c r="D127" i="6"/>
  <c r="A128" i="6"/>
  <c r="B128" i="6"/>
  <c r="C128" i="6"/>
  <c r="D128" i="6"/>
  <c r="A129" i="6"/>
  <c r="B129" i="6"/>
  <c r="C129" i="6"/>
  <c r="D129" i="6"/>
  <c r="A130" i="6"/>
  <c r="B130" i="6"/>
  <c r="C130" i="6"/>
  <c r="D130" i="6"/>
  <c r="A131" i="6"/>
  <c r="B131" i="6"/>
  <c r="C131" i="6"/>
  <c r="D131" i="6"/>
  <c r="A132" i="6"/>
  <c r="B132" i="6"/>
  <c r="C132" i="6"/>
  <c r="D132" i="6"/>
  <c r="A133" i="6"/>
  <c r="B133" i="6"/>
  <c r="C133" i="6"/>
  <c r="D133" i="6"/>
  <c r="A134" i="6"/>
  <c r="B134" i="6"/>
  <c r="C134" i="6"/>
  <c r="D134" i="6"/>
  <c r="A135" i="6"/>
  <c r="B135" i="6"/>
  <c r="C135" i="6"/>
  <c r="D135" i="6"/>
  <c r="A136" i="6"/>
  <c r="B136" i="6"/>
  <c r="C136" i="6"/>
  <c r="D136" i="6"/>
  <c r="A137" i="6"/>
  <c r="B137" i="6"/>
  <c r="C137" i="6"/>
  <c r="D137" i="6"/>
  <c r="A138" i="6"/>
  <c r="B138" i="6"/>
  <c r="C138" i="6"/>
  <c r="D138" i="6"/>
  <c r="A139" i="6"/>
  <c r="B139" i="6"/>
  <c r="C139" i="6"/>
  <c r="D139" i="6"/>
  <c r="A140" i="6"/>
  <c r="B140" i="6"/>
  <c r="C140" i="6"/>
  <c r="D140" i="6"/>
  <c r="A141" i="6"/>
  <c r="B141" i="6"/>
  <c r="C141" i="6"/>
  <c r="D141" i="6"/>
  <c r="A142" i="6"/>
  <c r="B142" i="6"/>
  <c r="C142" i="6"/>
  <c r="D142" i="6"/>
  <c r="A143" i="6"/>
  <c r="B143" i="6"/>
  <c r="C143" i="6"/>
  <c r="D143" i="6"/>
  <c r="A144" i="6"/>
  <c r="B144" i="6"/>
  <c r="C144" i="6"/>
  <c r="D144" i="6"/>
  <c r="A145" i="6"/>
  <c r="B145" i="6"/>
  <c r="C145" i="6"/>
  <c r="D145" i="6"/>
  <c r="A146" i="6"/>
  <c r="B146" i="6"/>
  <c r="C146" i="6"/>
  <c r="D146" i="6"/>
  <c r="A147" i="6"/>
  <c r="B147" i="6"/>
  <c r="C147" i="6"/>
  <c r="D147" i="6"/>
  <c r="A148" i="6"/>
  <c r="B148" i="6"/>
  <c r="C148" i="6"/>
  <c r="D148" i="6"/>
  <c r="A149" i="6"/>
  <c r="B149" i="6"/>
  <c r="C149" i="6"/>
  <c r="D149" i="6"/>
  <c r="A150" i="6"/>
  <c r="B150" i="6"/>
  <c r="C150" i="6"/>
  <c r="D150" i="6"/>
  <c r="A151" i="6"/>
  <c r="B151" i="6"/>
  <c r="C151" i="6"/>
  <c r="D151" i="6"/>
  <c r="A152" i="6"/>
  <c r="B152" i="6"/>
  <c r="C152" i="6"/>
  <c r="D152" i="6"/>
  <c r="A153" i="6"/>
  <c r="B153" i="6"/>
  <c r="C153" i="6"/>
  <c r="D153" i="6"/>
  <c r="A154" i="6"/>
  <c r="B154" i="6"/>
  <c r="C154" i="6"/>
  <c r="D154" i="6"/>
  <c r="A155" i="6"/>
  <c r="B155" i="6"/>
  <c r="C155" i="6"/>
  <c r="D155" i="6"/>
  <c r="A156" i="6"/>
  <c r="B156" i="6"/>
  <c r="C156" i="6"/>
  <c r="D156" i="6"/>
  <c r="A157" i="6"/>
  <c r="B157" i="6"/>
  <c r="C157" i="6"/>
  <c r="D157" i="6"/>
  <c r="A158" i="6"/>
  <c r="B158" i="6"/>
  <c r="C158" i="6"/>
  <c r="D158" i="6"/>
  <c r="A159" i="6"/>
  <c r="B159" i="6"/>
  <c r="C159" i="6"/>
  <c r="D159" i="6"/>
  <c r="A160" i="6"/>
  <c r="B160" i="6"/>
  <c r="C160" i="6"/>
  <c r="D160" i="6"/>
  <c r="A161" i="6"/>
  <c r="B161" i="6"/>
  <c r="C161" i="6"/>
  <c r="D161" i="6"/>
  <c r="A162" i="6"/>
  <c r="B162" i="6"/>
  <c r="C162" i="6"/>
  <c r="D162" i="6"/>
  <c r="A163" i="6"/>
  <c r="B163" i="6"/>
  <c r="C163" i="6"/>
  <c r="D163" i="6"/>
  <c r="A164" i="6"/>
  <c r="B164" i="6"/>
  <c r="C164" i="6"/>
  <c r="D164" i="6"/>
  <c r="A165" i="6"/>
  <c r="B165" i="6"/>
  <c r="C165" i="6"/>
  <c r="D165" i="6"/>
  <c r="A166" i="6"/>
  <c r="B166" i="6"/>
  <c r="C166" i="6"/>
  <c r="D166" i="6"/>
  <c r="A167" i="6"/>
  <c r="B167" i="6"/>
  <c r="C167" i="6"/>
  <c r="D167" i="6"/>
  <c r="A168" i="6"/>
  <c r="B168" i="6"/>
  <c r="C168" i="6"/>
  <c r="D168" i="6"/>
  <c r="A169" i="6"/>
  <c r="B169" i="6"/>
  <c r="C169" i="6"/>
  <c r="D169" i="6"/>
  <c r="A170" i="6"/>
  <c r="B170" i="6"/>
  <c r="C170" i="6"/>
  <c r="D170" i="6"/>
  <c r="A171" i="6"/>
  <c r="B171" i="6"/>
  <c r="C171" i="6"/>
  <c r="D171" i="6"/>
  <c r="A172" i="6"/>
  <c r="B172" i="6"/>
  <c r="C172" i="6"/>
  <c r="D172" i="6"/>
  <c r="A173" i="6"/>
  <c r="B173" i="6"/>
  <c r="C173" i="6"/>
  <c r="D173" i="6"/>
  <c r="A174" i="6"/>
  <c r="B174" i="6"/>
  <c r="C174" i="6"/>
  <c r="D174" i="6"/>
  <c r="A175" i="6"/>
  <c r="B175" i="6"/>
  <c r="C175" i="6"/>
  <c r="D175" i="6"/>
  <c r="A176" i="6"/>
  <c r="B176" i="6"/>
  <c r="C176" i="6"/>
  <c r="D176" i="6"/>
  <c r="A177" i="6"/>
  <c r="B177" i="6"/>
  <c r="C177" i="6"/>
  <c r="D177" i="6"/>
  <c r="A178" i="6"/>
  <c r="B178" i="6"/>
  <c r="C178" i="6"/>
  <c r="D178" i="6"/>
  <c r="A179" i="6"/>
  <c r="B179" i="6"/>
  <c r="C179" i="6"/>
  <c r="D179" i="6"/>
  <c r="A180" i="6"/>
  <c r="B180" i="6"/>
  <c r="C180" i="6"/>
  <c r="D180" i="6"/>
  <c r="A181" i="6"/>
  <c r="B181" i="6"/>
  <c r="C181" i="6"/>
  <c r="D181" i="6"/>
  <c r="A182" i="6"/>
  <c r="B182" i="6"/>
  <c r="C182" i="6"/>
  <c r="D182" i="6"/>
  <c r="A183" i="6"/>
  <c r="B183" i="6"/>
  <c r="C183" i="6"/>
  <c r="D183" i="6"/>
  <c r="A184" i="6"/>
  <c r="B184" i="6"/>
  <c r="C184" i="6"/>
  <c r="D184" i="6"/>
  <c r="A185" i="6"/>
  <c r="B185" i="6"/>
  <c r="C185" i="6"/>
  <c r="D185" i="6"/>
  <c r="A186" i="6"/>
  <c r="B186" i="6"/>
  <c r="C186" i="6"/>
  <c r="D186" i="6"/>
  <c r="A187" i="6"/>
  <c r="B187" i="6"/>
  <c r="C187" i="6"/>
  <c r="D187" i="6"/>
  <c r="A188" i="6"/>
  <c r="B188" i="6"/>
  <c r="C188" i="6"/>
  <c r="D188" i="6"/>
  <c r="A189" i="6"/>
  <c r="B189" i="6"/>
  <c r="C189" i="6"/>
  <c r="D189" i="6"/>
  <c r="A190" i="6"/>
  <c r="B190" i="6"/>
  <c r="C190" i="6"/>
  <c r="D190" i="6"/>
  <c r="A191" i="6"/>
  <c r="B191" i="6"/>
  <c r="C191" i="6"/>
  <c r="D191" i="6"/>
  <c r="A192" i="6"/>
  <c r="B192" i="6"/>
  <c r="C192" i="6"/>
  <c r="D192" i="6"/>
  <c r="A193" i="6"/>
  <c r="B193" i="6"/>
  <c r="C193" i="6"/>
  <c r="D193" i="6"/>
  <c r="A194" i="6"/>
  <c r="B194" i="6"/>
  <c r="C194" i="6"/>
  <c r="D194" i="6"/>
  <c r="A195" i="6"/>
  <c r="B195" i="6"/>
  <c r="C195" i="6"/>
  <c r="D195" i="6"/>
  <c r="A196" i="6"/>
  <c r="B196" i="6"/>
  <c r="C196" i="6"/>
  <c r="D196" i="6"/>
  <c r="A197" i="6"/>
  <c r="B197" i="6"/>
  <c r="C197" i="6"/>
  <c r="D197" i="6"/>
  <c r="A198" i="6"/>
  <c r="B198" i="6"/>
  <c r="C198" i="6"/>
  <c r="D198" i="6"/>
  <c r="A199" i="6"/>
  <c r="B199" i="6"/>
  <c r="C199" i="6"/>
  <c r="D199" i="6"/>
  <c r="A200" i="6"/>
  <c r="B200" i="6"/>
  <c r="C200" i="6"/>
  <c r="D200" i="6"/>
  <c r="A201" i="6"/>
  <c r="B201" i="6"/>
  <c r="C201" i="6"/>
  <c r="D201" i="6"/>
  <c r="A202" i="6"/>
  <c r="B202" i="6"/>
  <c r="C202" i="6"/>
  <c r="D202" i="6"/>
  <c r="A203" i="6"/>
  <c r="B203" i="6"/>
  <c r="C203" i="6"/>
  <c r="D203" i="6"/>
  <c r="A204" i="6"/>
  <c r="B204" i="6"/>
  <c r="C204" i="6"/>
  <c r="D204" i="6"/>
  <c r="A205" i="6"/>
  <c r="B205" i="6"/>
  <c r="C205" i="6"/>
  <c r="D205" i="6"/>
  <c r="A206" i="6"/>
  <c r="B206" i="6"/>
  <c r="C206" i="6"/>
  <c r="D206" i="6"/>
  <c r="A207" i="6"/>
  <c r="B207" i="6"/>
  <c r="C207" i="6"/>
  <c r="D207" i="6"/>
  <c r="A208" i="6"/>
  <c r="B208" i="6"/>
  <c r="C208" i="6"/>
  <c r="D208" i="6"/>
  <c r="A209" i="6"/>
  <c r="B209" i="6"/>
  <c r="C209" i="6"/>
  <c r="D209" i="6"/>
  <c r="A210" i="6"/>
  <c r="B210" i="6"/>
  <c r="C210" i="6"/>
  <c r="D210" i="6"/>
  <c r="A211" i="6"/>
  <c r="B211" i="6"/>
  <c r="C211" i="6"/>
  <c r="D211" i="6"/>
  <c r="A212" i="6"/>
  <c r="B212" i="6"/>
  <c r="C212" i="6"/>
  <c r="D212" i="6"/>
  <c r="A213" i="6"/>
  <c r="B213" i="6"/>
  <c r="C213" i="6"/>
  <c r="D213" i="6"/>
  <c r="A214" i="6"/>
  <c r="B214" i="6"/>
  <c r="C214" i="6"/>
  <c r="D214" i="6"/>
  <c r="A215" i="6"/>
  <c r="B215" i="6"/>
  <c r="C215" i="6"/>
  <c r="D215" i="6"/>
  <c r="A216" i="6"/>
  <c r="B216" i="6"/>
  <c r="C216" i="6"/>
  <c r="D216" i="6"/>
  <c r="A217" i="6"/>
  <c r="B217" i="6"/>
  <c r="C217" i="6"/>
  <c r="D217" i="6"/>
  <c r="A218" i="6"/>
  <c r="B218" i="6"/>
  <c r="C218" i="6"/>
  <c r="D218" i="6"/>
  <c r="A219" i="6"/>
  <c r="B219" i="6"/>
  <c r="C219" i="6"/>
  <c r="D219" i="6"/>
  <c r="A220" i="6"/>
  <c r="B220" i="6"/>
  <c r="C220" i="6"/>
  <c r="D220" i="6"/>
  <c r="A221" i="6"/>
  <c r="B221" i="6"/>
  <c r="C221" i="6"/>
  <c r="D221" i="6"/>
  <c r="A222" i="6"/>
  <c r="B222" i="6"/>
  <c r="C222" i="6"/>
  <c r="D222" i="6"/>
  <c r="A223" i="6"/>
  <c r="B223" i="6"/>
  <c r="C223" i="6"/>
  <c r="D223" i="6"/>
  <c r="A224" i="6"/>
  <c r="B224" i="6"/>
  <c r="C224" i="6"/>
  <c r="D224" i="6"/>
  <c r="A225" i="6"/>
  <c r="B225" i="6"/>
  <c r="C225" i="6"/>
  <c r="D225" i="6"/>
  <c r="A226" i="6"/>
  <c r="B226" i="6"/>
  <c r="C226" i="6"/>
  <c r="D226" i="6"/>
  <c r="A227" i="6"/>
  <c r="B227" i="6"/>
  <c r="C227" i="6"/>
  <c r="D227" i="6"/>
  <c r="A228" i="6"/>
  <c r="B228" i="6"/>
  <c r="C228" i="6"/>
  <c r="D228" i="6"/>
  <c r="A229" i="6"/>
  <c r="B229" i="6"/>
  <c r="C229" i="6"/>
  <c r="D229" i="6"/>
  <c r="A230" i="6"/>
  <c r="B230" i="6"/>
  <c r="C230" i="6"/>
  <c r="D230" i="6"/>
  <c r="A231" i="6"/>
  <c r="B231" i="6"/>
  <c r="C231" i="6"/>
  <c r="D231" i="6"/>
  <c r="A232" i="6"/>
  <c r="B232" i="6"/>
  <c r="C232" i="6"/>
  <c r="D232" i="6"/>
  <c r="A233" i="6"/>
  <c r="B233" i="6"/>
  <c r="C233" i="6"/>
  <c r="D233" i="6"/>
  <c r="A234" i="6"/>
  <c r="B234" i="6"/>
  <c r="C234" i="6"/>
  <c r="D234" i="6"/>
  <c r="A235" i="6"/>
  <c r="B235" i="6"/>
  <c r="C235" i="6"/>
  <c r="D235" i="6"/>
  <c r="A236" i="6"/>
  <c r="B236" i="6"/>
  <c r="C236" i="6"/>
  <c r="D236" i="6"/>
  <c r="A237" i="6"/>
  <c r="B237" i="6"/>
  <c r="C237" i="6"/>
  <c r="D237" i="6"/>
  <c r="A238" i="6"/>
  <c r="B238" i="6"/>
  <c r="C238" i="6"/>
  <c r="D238" i="6"/>
  <c r="A239" i="6"/>
  <c r="B239" i="6"/>
  <c r="C239" i="6"/>
  <c r="D239" i="6"/>
  <c r="A240" i="6"/>
  <c r="B240" i="6"/>
  <c r="C240" i="6"/>
  <c r="D240" i="6"/>
  <c r="A241" i="6"/>
  <c r="B241" i="6"/>
  <c r="C241" i="6"/>
  <c r="D241" i="6"/>
  <c r="A242" i="6"/>
  <c r="B242" i="6"/>
  <c r="C242" i="6"/>
  <c r="D242" i="6"/>
  <c r="A243" i="6"/>
  <c r="B243" i="6"/>
  <c r="C243" i="6"/>
  <c r="D243" i="6"/>
  <c r="A244" i="6"/>
  <c r="B244" i="6"/>
  <c r="C244" i="6"/>
  <c r="D244" i="6"/>
  <c r="A245" i="6"/>
  <c r="B245" i="6"/>
  <c r="C245" i="6"/>
  <c r="D245" i="6"/>
  <c r="A246" i="6"/>
  <c r="B246" i="6"/>
  <c r="C246" i="6"/>
  <c r="D246" i="6"/>
  <c r="A247" i="6"/>
  <c r="B247" i="6"/>
  <c r="C247" i="6"/>
  <c r="D247" i="6"/>
  <c r="A248" i="6"/>
  <c r="B248" i="6"/>
  <c r="C248" i="6"/>
  <c r="D248" i="6"/>
  <c r="A249" i="6"/>
  <c r="B249" i="6"/>
  <c r="C249" i="6"/>
  <c r="D249" i="6"/>
  <c r="A250" i="6"/>
  <c r="B250" i="6"/>
  <c r="C250" i="6"/>
  <c r="D250" i="6"/>
  <c r="A251" i="6"/>
  <c r="B251" i="6"/>
  <c r="C251" i="6"/>
  <c r="D251" i="6"/>
  <c r="A252" i="6"/>
  <c r="B252" i="6"/>
  <c r="C252" i="6"/>
  <c r="D252" i="6"/>
  <c r="A253" i="6"/>
  <c r="B253" i="6"/>
  <c r="C253" i="6"/>
  <c r="D253" i="6"/>
  <c r="A254" i="6"/>
  <c r="B254" i="6"/>
  <c r="C254" i="6"/>
  <c r="D254" i="6"/>
  <c r="A255" i="6"/>
  <c r="B255" i="6"/>
  <c r="C255" i="6"/>
  <c r="D255" i="6"/>
  <c r="A256" i="6"/>
  <c r="B256" i="6"/>
  <c r="C256" i="6"/>
  <c r="D256" i="6"/>
  <c r="A257" i="6"/>
  <c r="B257" i="6"/>
  <c r="C257" i="6"/>
  <c r="D257" i="6"/>
  <c r="A258" i="6"/>
  <c r="B258" i="6"/>
  <c r="C258" i="6"/>
  <c r="D258" i="6"/>
  <c r="A259" i="6"/>
  <c r="B259" i="6"/>
  <c r="C259" i="6"/>
  <c r="D259" i="6"/>
  <c r="A260" i="6"/>
  <c r="B260" i="6"/>
  <c r="C260" i="6"/>
  <c r="D260" i="6"/>
  <c r="A261" i="6"/>
  <c r="B261" i="6"/>
  <c r="C261" i="6"/>
  <c r="D261" i="6"/>
  <c r="A262" i="6"/>
  <c r="B262" i="6"/>
  <c r="C262" i="6"/>
  <c r="D262" i="6"/>
  <c r="A263" i="6"/>
  <c r="B263" i="6"/>
  <c r="C263" i="6"/>
  <c r="D263" i="6"/>
  <c r="A264" i="6"/>
  <c r="B264" i="6"/>
  <c r="C264" i="6"/>
  <c r="D264" i="6"/>
  <c r="A265" i="6"/>
  <c r="B265" i="6"/>
  <c r="C265" i="6"/>
  <c r="D265" i="6"/>
  <c r="A266" i="6"/>
  <c r="B266" i="6"/>
  <c r="C266" i="6"/>
  <c r="D266" i="6"/>
  <c r="A267" i="6"/>
  <c r="B267" i="6"/>
  <c r="C267" i="6"/>
  <c r="D267" i="6"/>
  <c r="A268" i="6"/>
  <c r="B268" i="6"/>
  <c r="C268" i="6"/>
  <c r="D268" i="6"/>
  <c r="A269" i="6"/>
  <c r="B269" i="6"/>
  <c r="C269" i="6"/>
  <c r="D269" i="6"/>
  <c r="A270" i="6"/>
  <c r="B270" i="6"/>
  <c r="C270" i="6"/>
  <c r="D270" i="6"/>
  <c r="A271" i="6"/>
  <c r="B271" i="6"/>
  <c r="C271" i="6"/>
  <c r="D271" i="6"/>
  <c r="A272" i="6"/>
  <c r="B272" i="6"/>
  <c r="C272" i="6"/>
  <c r="D272" i="6"/>
  <c r="A273" i="6"/>
  <c r="B273" i="6"/>
  <c r="C273" i="6"/>
  <c r="D273" i="6"/>
  <c r="A274" i="6"/>
  <c r="B274" i="6"/>
  <c r="C274" i="6"/>
  <c r="D274" i="6"/>
  <c r="A275" i="6"/>
  <c r="B275" i="6"/>
  <c r="C275" i="6"/>
  <c r="D275" i="6"/>
  <c r="A276" i="6"/>
  <c r="B276" i="6"/>
  <c r="C276" i="6"/>
  <c r="D276" i="6"/>
  <c r="A277" i="6"/>
  <c r="B277" i="6"/>
  <c r="C277" i="6"/>
  <c r="D277" i="6"/>
  <c r="A278" i="6"/>
  <c r="B278" i="6"/>
  <c r="C278" i="6"/>
  <c r="D278" i="6"/>
  <c r="A279" i="6"/>
  <c r="B279" i="6"/>
  <c r="C279" i="6"/>
  <c r="D279" i="6"/>
  <c r="A280" i="6"/>
  <c r="B280" i="6"/>
  <c r="C280" i="6"/>
  <c r="D280" i="6"/>
  <c r="A281" i="6"/>
  <c r="B281" i="6"/>
  <c r="C281" i="6"/>
  <c r="D281" i="6"/>
  <c r="A282" i="6"/>
  <c r="B282" i="6"/>
  <c r="C282" i="6"/>
  <c r="D282" i="6"/>
  <c r="A283" i="6"/>
  <c r="B283" i="6"/>
  <c r="C283" i="6"/>
  <c r="D283" i="6"/>
  <c r="A284" i="6"/>
  <c r="B284" i="6"/>
  <c r="C284" i="6"/>
  <c r="D284" i="6"/>
  <c r="A285" i="6"/>
  <c r="B285" i="6"/>
  <c r="C285" i="6"/>
  <c r="D285" i="6"/>
  <c r="A286" i="6"/>
  <c r="B286" i="6"/>
  <c r="C286" i="6"/>
  <c r="D286" i="6"/>
  <c r="A287" i="6"/>
  <c r="B287" i="6"/>
  <c r="C287" i="6"/>
  <c r="D287" i="6"/>
  <c r="A288" i="6"/>
  <c r="B288" i="6"/>
  <c r="C288" i="6"/>
  <c r="D288" i="6"/>
  <c r="A289" i="6"/>
  <c r="B289" i="6"/>
  <c r="C289" i="6"/>
  <c r="D289" i="6"/>
  <c r="A290" i="6"/>
  <c r="B290" i="6"/>
  <c r="C290" i="6"/>
  <c r="D290" i="6"/>
  <c r="A291" i="6"/>
  <c r="B291" i="6"/>
  <c r="C291" i="6"/>
  <c r="D291" i="6"/>
  <c r="A292" i="6"/>
  <c r="B292" i="6"/>
  <c r="C292" i="6"/>
  <c r="D292" i="6"/>
  <c r="A293" i="6"/>
  <c r="B293" i="6"/>
  <c r="C293" i="6"/>
  <c r="D293" i="6"/>
  <c r="A294" i="6"/>
  <c r="B294" i="6"/>
  <c r="C294" i="6"/>
  <c r="D294" i="6"/>
  <c r="A295" i="6"/>
  <c r="B295" i="6"/>
  <c r="C295" i="6"/>
  <c r="D295" i="6"/>
  <c r="A296" i="6"/>
  <c r="B296" i="6"/>
  <c r="C296" i="6"/>
  <c r="D296" i="6"/>
  <c r="A297" i="6"/>
  <c r="B297" i="6"/>
  <c r="C297" i="6"/>
  <c r="D297" i="6"/>
  <c r="A298" i="6"/>
  <c r="B298" i="6"/>
  <c r="C298" i="6"/>
  <c r="D298" i="6"/>
  <c r="A299" i="6"/>
  <c r="B299" i="6"/>
  <c r="C299" i="6"/>
  <c r="D299" i="6"/>
  <c r="A300" i="6"/>
  <c r="B300" i="6"/>
  <c r="C300" i="6"/>
  <c r="D300" i="6"/>
  <c r="A301" i="6"/>
  <c r="B301" i="6"/>
  <c r="C301" i="6"/>
  <c r="D301" i="6"/>
  <c r="A302" i="6"/>
  <c r="B302" i="6"/>
  <c r="C302" i="6"/>
  <c r="D302" i="6"/>
  <c r="A303" i="6"/>
  <c r="B303" i="6"/>
  <c r="C303" i="6"/>
  <c r="D303" i="6"/>
  <c r="A304" i="6"/>
  <c r="B304" i="6"/>
  <c r="C304" i="6"/>
  <c r="D304" i="6"/>
  <c r="A305" i="6"/>
  <c r="B305" i="6"/>
  <c r="C305" i="6"/>
  <c r="D305" i="6"/>
  <c r="A306" i="6"/>
  <c r="B306" i="6"/>
  <c r="C306" i="6"/>
  <c r="D306" i="6"/>
  <c r="A307" i="6"/>
  <c r="B307" i="6"/>
  <c r="C307" i="6"/>
  <c r="D307" i="6"/>
  <c r="A308" i="6"/>
  <c r="B308" i="6"/>
  <c r="C308" i="6"/>
  <c r="D308" i="6"/>
  <c r="A309" i="6"/>
  <c r="B309" i="6"/>
  <c r="C309" i="6"/>
  <c r="D309" i="6"/>
  <c r="A310" i="6"/>
  <c r="B310" i="6"/>
  <c r="C310" i="6"/>
  <c r="D310" i="6"/>
  <c r="A311" i="6"/>
  <c r="B311" i="6"/>
  <c r="C311" i="6"/>
  <c r="D311" i="6"/>
  <c r="A312" i="6"/>
  <c r="B312" i="6"/>
  <c r="C312" i="6"/>
  <c r="D312" i="6"/>
  <c r="A313" i="6"/>
  <c r="B313" i="6"/>
  <c r="C313" i="6"/>
  <c r="D313" i="6"/>
  <c r="A314" i="6"/>
  <c r="B314" i="6"/>
  <c r="C314" i="6"/>
  <c r="D314" i="6"/>
  <c r="A315" i="6"/>
  <c r="B315" i="6"/>
  <c r="C315" i="6"/>
  <c r="D315" i="6"/>
  <c r="A316" i="6"/>
  <c r="B316" i="6"/>
  <c r="C316" i="6"/>
  <c r="D316" i="6"/>
  <c r="A317" i="6"/>
  <c r="B317" i="6"/>
  <c r="C317" i="6"/>
  <c r="D317" i="6"/>
  <c r="A318" i="6"/>
  <c r="B318" i="6"/>
  <c r="C318" i="6"/>
  <c r="D318" i="6"/>
  <c r="A319" i="6"/>
  <c r="B319" i="6"/>
  <c r="C319" i="6"/>
  <c r="D319" i="6"/>
  <c r="A320" i="6"/>
  <c r="B320" i="6"/>
  <c r="C320" i="6"/>
  <c r="D320" i="6"/>
  <c r="A321" i="6"/>
  <c r="B321" i="6"/>
  <c r="C321" i="6"/>
  <c r="D321" i="6"/>
  <c r="A322" i="6"/>
  <c r="B322" i="6"/>
  <c r="C322" i="6"/>
  <c r="D322" i="6"/>
  <c r="A323" i="6"/>
  <c r="B323" i="6"/>
  <c r="C323" i="6"/>
  <c r="D323" i="6"/>
  <c r="A324" i="6"/>
  <c r="B324" i="6"/>
  <c r="C324" i="6"/>
  <c r="D324" i="6"/>
  <c r="A325" i="6"/>
  <c r="B325" i="6"/>
  <c r="C325" i="6"/>
  <c r="D325" i="6"/>
  <c r="A326" i="6"/>
  <c r="B326" i="6"/>
  <c r="C326" i="6"/>
  <c r="D326" i="6"/>
  <c r="A327" i="6"/>
  <c r="B327" i="6"/>
  <c r="C327" i="6"/>
  <c r="D327" i="6"/>
  <c r="A328" i="6"/>
  <c r="B328" i="6"/>
  <c r="C328" i="6"/>
  <c r="D328" i="6"/>
  <c r="A329" i="6"/>
  <c r="B329" i="6"/>
  <c r="C329" i="6"/>
  <c r="D329" i="6"/>
  <c r="A330" i="6"/>
  <c r="B330" i="6"/>
  <c r="C330" i="6"/>
  <c r="D330" i="6"/>
  <c r="A331" i="6"/>
  <c r="B331" i="6"/>
  <c r="C331" i="6"/>
  <c r="D331" i="6"/>
  <c r="A332" i="6"/>
  <c r="B332" i="6"/>
  <c r="C332" i="6"/>
  <c r="D332" i="6"/>
  <c r="A333" i="6"/>
  <c r="B333" i="6"/>
  <c r="C333" i="6"/>
  <c r="D333" i="6"/>
  <c r="A334" i="6"/>
  <c r="B334" i="6"/>
  <c r="C334" i="6"/>
  <c r="D334" i="6"/>
  <c r="A335" i="6"/>
  <c r="B335" i="6"/>
  <c r="C335" i="6"/>
  <c r="D335" i="6"/>
  <c r="A336" i="6"/>
  <c r="B336" i="6"/>
  <c r="C336" i="6"/>
  <c r="D336" i="6"/>
  <c r="A337" i="6"/>
  <c r="B337" i="6"/>
  <c r="C337" i="6"/>
  <c r="D337" i="6"/>
  <c r="A338" i="6"/>
  <c r="B338" i="6"/>
  <c r="C338" i="6"/>
  <c r="D338" i="6"/>
  <c r="A339" i="6"/>
  <c r="B339" i="6"/>
  <c r="C339" i="6"/>
  <c r="D339" i="6"/>
  <c r="A340" i="6"/>
  <c r="B340" i="6"/>
  <c r="C340" i="6"/>
  <c r="D340" i="6"/>
  <c r="A341" i="6"/>
  <c r="B341" i="6"/>
  <c r="C341" i="6"/>
  <c r="D341" i="6"/>
  <c r="A342" i="6"/>
  <c r="B342" i="6"/>
  <c r="C342" i="6"/>
  <c r="D342" i="6"/>
  <c r="A343" i="6"/>
  <c r="B343" i="6"/>
  <c r="C343" i="6"/>
  <c r="D343" i="6"/>
  <c r="A344" i="6"/>
  <c r="B344" i="6"/>
  <c r="C344" i="6"/>
  <c r="D344" i="6"/>
  <c r="A345" i="6"/>
  <c r="B345" i="6"/>
  <c r="C345" i="6"/>
  <c r="D345" i="6"/>
  <c r="A346" i="6"/>
  <c r="B346" i="6"/>
  <c r="C346" i="6"/>
  <c r="D346" i="6"/>
  <c r="A347" i="6"/>
  <c r="B347" i="6"/>
  <c r="C347" i="6"/>
  <c r="D347" i="6"/>
  <c r="A348" i="6"/>
  <c r="B348" i="6"/>
  <c r="C348" i="6"/>
  <c r="D348" i="6"/>
  <c r="A349" i="6"/>
  <c r="B349" i="6"/>
  <c r="C349" i="6"/>
  <c r="D349" i="6"/>
  <c r="A350" i="6"/>
  <c r="B350" i="6"/>
  <c r="C350" i="6"/>
  <c r="D350" i="6"/>
  <c r="A351" i="6"/>
  <c r="B351" i="6"/>
  <c r="C351" i="6"/>
  <c r="D351" i="6"/>
  <c r="A352" i="6"/>
  <c r="B352" i="6"/>
  <c r="C352" i="6"/>
  <c r="D352" i="6"/>
  <c r="A353" i="6"/>
  <c r="B353" i="6"/>
  <c r="C353" i="6"/>
  <c r="D353" i="6"/>
  <c r="A354" i="6"/>
  <c r="B354" i="6"/>
  <c r="C354" i="6"/>
  <c r="D354" i="6"/>
  <c r="A355" i="6"/>
  <c r="B355" i="6"/>
  <c r="C355" i="6"/>
  <c r="D355" i="6"/>
  <c r="A356" i="6"/>
  <c r="B356" i="6"/>
  <c r="C356" i="6"/>
  <c r="D356" i="6"/>
  <c r="A357" i="6"/>
  <c r="B357" i="6"/>
  <c r="C357" i="6"/>
  <c r="D357" i="6"/>
  <c r="A358" i="6"/>
  <c r="B358" i="6"/>
  <c r="C358" i="6"/>
  <c r="D358" i="6"/>
  <c r="A359" i="6"/>
  <c r="B359" i="6"/>
  <c r="C359" i="6"/>
  <c r="D359" i="6"/>
  <c r="A360" i="6"/>
  <c r="B360" i="6"/>
  <c r="C360" i="6"/>
  <c r="D360" i="6"/>
  <c r="A361" i="6"/>
  <c r="B361" i="6"/>
  <c r="C361" i="6"/>
  <c r="D361" i="6"/>
  <c r="A362" i="6"/>
  <c r="B362" i="6"/>
  <c r="C362" i="6"/>
  <c r="D362" i="6"/>
  <c r="A363" i="6"/>
  <c r="B363" i="6"/>
  <c r="C363" i="6"/>
  <c r="D363" i="6"/>
  <c r="A364" i="6"/>
  <c r="B364" i="6"/>
  <c r="C364" i="6"/>
  <c r="H76" i="2" s="1"/>
  <c r="D364" i="6"/>
  <c r="A365" i="6"/>
  <c r="B365" i="6"/>
  <c r="C365" i="6"/>
  <c r="D365" i="6"/>
  <c r="A366" i="6"/>
  <c r="B366" i="6"/>
  <c r="C366" i="6"/>
  <c r="D366" i="6"/>
  <c r="A367" i="6"/>
  <c r="B367" i="6"/>
  <c r="C367" i="6"/>
  <c r="D367" i="6"/>
  <c r="A368" i="6"/>
  <c r="B368" i="6"/>
  <c r="C368" i="6"/>
  <c r="D368" i="6"/>
  <c r="A369" i="6"/>
  <c r="B369" i="6"/>
  <c r="C369" i="6"/>
  <c r="D369" i="6"/>
  <c r="A370" i="6"/>
  <c r="B370" i="6"/>
  <c r="C370" i="6"/>
  <c r="D370" i="6"/>
  <c r="A371" i="6"/>
  <c r="B371" i="6"/>
  <c r="C371" i="6"/>
  <c r="D371" i="6"/>
  <c r="O6" i="7"/>
  <c r="O4" i="7"/>
  <c r="O3" i="7"/>
  <c r="O2" i="7"/>
  <c r="Q332" i="6"/>
  <c r="Q326" i="6"/>
  <c r="Q325" i="6"/>
  <c r="Q324" i="6"/>
  <c r="Q323" i="6"/>
  <c r="Q322" i="6"/>
  <c r="Q321" i="6"/>
  <c r="Q320" i="6"/>
  <c r="Q261" i="6"/>
  <c r="Q246" i="6"/>
  <c r="Q245" i="6"/>
  <c r="Q244" i="6"/>
  <c r="Q243" i="6"/>
  <c r="Q242" i="6"/>
  <c r="Q241" i="6"/>
  <c r="Q240" i="6"/>
  <c r="Q239" i="6"/>
  <c r="Q238" i="6"/>
  <c r="Q237" i="6"/>
  <c r="Q236" i="6"/>
  <c r="Q235" i="6"/>
  <c r="Q234" i="6"/>
  <c r="Q233" i="6"/>
  <c r="Q232" i="6"/>
  <c r="Q231" i="6"/>
  <c r="Q230" i="6"/>
  <c r="Q229" i="6"/>
  <c r="Q228" i="6"/>
  <c r="Q227" i="6"/>
  <c r="Q226" i="6"/>
  <c r="Q225" i="6"/>
  <c r="Q224" i="6"/>
  <c r="Q223" i="6"/>
  <c r="Q222" i="6"/>
  <c r="Q221" i="6"/>
  <c r="Q220" i="6"/>
  <c r="Q106" i="6"/>
  <c r="Q90" i="6"/>
  <c r="Q89" i="6"/>
  <c r="Q88" i="6"/>
  <c r="Q87" i="6"/>
  <c r="Q86" i="6"/>
  <c r="Q85" i="6"/>
  <c r="Q84" i="6"/>
  <c r="Q83" i="6"/>
  <c r="Q82" i="6"/>
  <c r="Q81" i="6"/>
  <c r="Q80" i="6"/>
  <c r="Q79" i="6"/>
  <c r="E16" i="7"/>
  <c r="Q260" i="6"/>
  <c r="Q259" i="6"/>
  <c r="Q258" i="6"/>
  <c r="Q257" i="6"/>
  <c r="Q256" i="6"/>
  <c r="Q255" i="6"/>
  <c r="Q254" i="6"/>
  <c r="Q253" i="6"/>
  <c r="Q251" i="6"/>
  <c r="Q250" i="6"/>
  <c r="Q249" i="6"/>
  <c r="Q248" i="6"/>
  <c r="Q247" i="6"/>
  <c r="H57" i="2"/>
  <c r="G57" i="2"/>
  <c r="F57" i="2"/>
  <c r="H56" i="2"/>
  <c r="G56" i="2"/>
  <c r="F56" i="2"/>
  <c r="H55" i="2"/>
  <c r="G55" i="2"/>
  <c r="F55" i="2"/>
  <c r="H54" i="2"/>
  <c r="G54" i="2"/>
  <c r="F54" i="2"/>
  <c r="H53" i="2"/>
  <c r="G53" i="2"/>
  <c r="F53" i="2"/>
  <c r="H52" i="2"/>
  <c r="G52" i="2"/>
  <c r="F52" i="2"/>
  <c r="H51" i="2"/>
  <c r="G51" i="2"/>
  <c r="F51" i="2"/>
  <c r="H50" i="2"/>
  <c r="G50" i="2"/>
  <c r="F50" i="2"/>
  <c r="H49" i="2"/>
  <c r="G49" i="2"/>
  <c r="F49" i="2"/>
  <c r="H48" i="2"/>
  <c r="G48" i="2"/>
  <c r="F48" i="2"/>
  <c r="A7" i="7"/>
  <c r="A6" i="7"/>
  <c r="A5" i="7"/>
  <c r="A4" i="7"/>
  <c r="A3" i="7"/>
  <c r="A2" i="7"/>
  <c r="O5" i="7" l="1"/>
  <c r="O7" i="7"/>
  <c r="X3" i="7"/>
  <c r="X4" i="7"/>
  <c r="Y5" i="7"/>
  <c r="R5" i="7" s="1"/>
  <c r="Y2" i="7"/>
  <c r="R2" i="7" s="1"/>
  <c r="X5" i="7"/>
  <c r="X6" i="7"/>
  <c r="X2" i="7"/>
  <c r="Y3" i="7"/>
  <c r="R3" i="7" s="1"/>
  <c r="Y4" i="7"/>
  <c r="R4" i="7" s="1"/>
  <c r="Y6" i="7"/>
  <c r="R6" i="7" s="1"/>
  <c r="W7" i="7"/>
  <c r="Y7" i="7"/>
  <c r="R7" i="7" s="1"/>
  <c r="X7" i="7"/>
  <c r="W3" i="7"/>
  <c r="W4" i="7"/>
  <c r="W5" i="7"/>
  <c r="W6" i="7"/>
  <c r="W2" i="7"/>
  <c r="B11" i="6"/>
  <c r="A11" i="6"/>
  <c r="B10" i="6"/>
  <c r="A10" i="6"/>
  <c r="D11" i="6"/>
  <c r="C11" i="6"/>
  <c r="C10" i="6"/>
  <c r="D10" i="6"/>
  <c r="Q6" i="7" l="1"/>
  <c r="H85" i="2" s="1"/>
  <c r="Z6" i="7"/>
  <c r="AB6" i="7" s="1"/>
  <c r="Q5" i="7"/>
  <c r="F86" i="2" s="1"/>
  <c r="Z5" i="7"/>
  <c r="AB5" i="7" s="1"/>
  <c r="Q4" i="7"/>
  <c r="F85" i="2" s="1"/>
  <c r="Z4" i="7"/>
  <c r="AB4" i="7" s="1"/>
  <c r="Q3" i="7"/>
  <c r="G86" i="2" s="1"/>
  <c r="Z3" i="7"/>
  <c r="AB3" i="7" s="1"/>
  <c r="Q2" i="7"/>
  <c r="G85" i="2" s="1"/>
  <c r="Z2" i="7"/>
  <c r="AB2" i="7" s="1"/>
  <c r="Q7" i="7"/>
  <c r="H86" i="2" s="1"/>
  <c r="Z7" i="7"/>
  <c r="AB7" i="7" s="1"/>
  <c r="G76" i="2"/>
  <c r="G73" i="2" s="1"/>
  <c r="F76" i="2"/>
  <c r="F73" i="2" s="1"/>
  <c r="H73" i="2"/>
  <c r="H64" i="2"/>
  <c r="F66" i="2"/>
  <c r="H61" i="2"/>
  <c r="F63" i="2"/>
  <c r="H75" i="2"/>
  <c r="G64" i="2"/>
  <c r="G66" i="2"/>
  <c r="F61" i="2"/>
  <c r="H66" i="2"/>
  <c r="G61" i="2"/>
  <c r="F72" i="2"/>
  <c r="H72" i="2"/>
  <c r="G62" i="2"/>
  <c r="G72" i="2"/>
  <c r="F62" i="2"/>
  <c r="H62" i="2"/>
  <c r="F75" i="2"/>
  <c r="H63" i="2"/>
  <c r="G75" i="2"/>
  <c r="F64" i="2"/>
  <c r="G63" i="2"/>
  <c r="H15" i="2"/>
  <c r="G15" i="2"/>
  <c r="F15" i="2"/>
  <c r="B20" i="3"/>
  <c r="C20" i="3" s="1"/>
  <c r="A20" i="3"/>
  <c r="B19" i="3"/>
  <c r="C19" i="3" s="1"/>
  <c r="A19" i="3"/>
  <c r="B18" i="3"/>
  <c r="C18" i="3" s="1"/>
  <c r="A18" i="3"/>
  <c r="B17" i="3"/>
  <c r="C17" i="3" s="1"/>
  <c r="A17" i="3"/>
  <c r="B16" i="3"/>
  <c r="C16" i="3" s="1"/>
  <c r="A16" i="3"/>
  <c r="B15" i="3"/>
  <c r="C15" i="3" s="1"/>
  <c r="A15" i="3"/>
  <c r="B14" i="3"/>
  <c r="C14" i="3" s="1"/>
  <c r="A14" i="3"/>
  <c r="B13" i="3"/>
  <c r="C13" i="3" s="1"/>
  <c r="A13" i="3"/>
  <c r="B12" i="3"/>
  <c r="C12" i="3" s="1"/>
  <c r="A12" i="3"/>
  <c r="B11" i="3"/>
  <c r="C11" i="3" s="1"/>
  <c r="A11" i="3"/>
  <c r="B10" i="3"/>
  <c r="C10" i="3" s="1"/>
  <c r="A10" i="3"/>
  <c r="B9" i="3"/>
  <c r="C9" i="3" s="1"/>
  <c r="A9" i="3"/>
  <c r="B8" i="3"/>
  <c r="C8" i="3" s="1"/>
  <c r="A8" i="3"/>
  <c r="B7" i="3"/>
  <c r="C7" i="3" s="1"/>
  <c r="A7" i="3"/>
  <c r="B6" i="3"/>
  <c r="C6" i="3" s="1"/>
  <c r="A6" i="3"/>
  <c r="B5" i="3"/>
  <c r="C5" i="3" s="1"/>
  <c r="A5" i="3"/>
  <c r="B4" i="3"/>
  <c r="C4" i="3" s="1"/>
  <c r="A4" i="3"/>
  <c r="B3" i="3"/>
  <c r="C3" i="3" s="1"/>
  <c r="A3" i="3"/>
  <c r="B2" i="3"/>
  <c r="C2" i="3" s="1"/>
  <c r="A2" i="3"/>
  <c r="H10" i="2"/>
  <c r="F41" i="2"/>
  <c r="H44" i="2"/>
  <c r="P4" i="7" l="1"/>
  <c r="F89" i="2" s="1"/>
  <c r="AD4" i="7"/>
  <c r="F79" i="2"/>
  <c r="P5" i="7"/>
  <c r="F90" i="2" s="1"/>
  <c r="AD5" i="7"/>
  <c r="P6" i="7"/>
  <c r="H89" i="2" s="1"/>
  <c r="AD6" i="7"/>
  <c r="H79" i="2"/>
  <c r="AD7" i="7"/>
  <c r="P7" i="7"/>
  <c r="P3" i="7"/>
  <c r="G90" i="2" s="1"/>
  <c r="AD3" i="7"/>
  <c r="G79" i="2"/>
  <c r="P2" i="7"/>
  <c r="G89" i="2" s="1"/>
  <c r="AD2" i="7"/>
  <c r="AI4" i="7"/>
  <c r="AI6" i="7"/>
  <c r="S2" i="7"/>
  <c r="AI2" i="7"/>
  <c r="G78" i="2"/>
  <c r="H78" i="2"/>
  <c r="G10" i="2"/>
  <c r="G12" i="2" s="1"/>
  <c r="F10" i="2"/>
  <c r="F12" i="2" s="1"/>
  <c r="H33" i="2"/>
  <c r="H37" i="2"/>
  <c r="H41" i="2"/>
  <c r="F34" i="2"/>
  <c r="F38" i="2"/>
  <c r="F42" i="2"/>
  <c r="F37" i="2"/>
  <c r="G41" i="2"/>
  <c r="G34" i="2"/>
  <c r="G38" i="2"/>
  <c r="G42" i="2"/>
  <c r="F33" i="2"/>
  <c r="G33" i="2"/>
  <c r="G101" i="2" s="1"/>
  <c r="H34" i="2"/>
  <c r="H38" i="2"/>
  <c r="H42" i="2"/>
  <c r="F35" i="2"/>
  <c r="F39" i="2"/>
  <c r="F43" i="2"/>
  <c r="G37" i="2"/>
  <c r="G35" i="2"/>
  <c r="G39" i="2"/>
  <c r="G116" i="2" s="1"/>
  <c r="G43" i="2"/>
  <c r="H35" i="2"/>
  <c r="H39" i="2"/>
  <c r="H116" i="2" s="1"/>
  <c r="H43" i="2"/>
  <c r="F36" i="2"/>
  <c r="F40" i="2"/>
  <c r="F44" i="2"/>
  <c r="G36" i="2"/>
  <c r="G40" i="2"/>
  <c r="G44" i="2"/>
  <c r="H36" i="2"/>
  <c r="H40" i="2"/>
  <c r="F78" i="2"/>
  <c r="H68" i="2"/>
  <c r="F68" i="2"/>
  <c r="G68" i="2"/>
  <c r="H12" i="2"/>
  <c r="S5" i="7" l="1"/>
  <c r="S6" i="7"/>
  <c r="S4" i="7"/>
  <c r="S3" i="7"/>
  <c r="H90" i="2"/>
  <c r="S7" i="7"/>
  <c r="H82" i="2"/>
  <c r="G82" i="2"/>
  <c r="H101" i="2"/>
  <c r="F101" i="2"/>
  <c r="F116" i="2"/>
  <c r="F82" i="2"/>
</calcChain>
</file>

<file path=xl/sharedStrings.xml><?xml version="1.0" encoding="utf-8"?>
<sst xmlns="http://schemas.openxmlformats.org/spreadsheetml/2006/main" count="3890" uniqueCount="952">
  <si>
    <t>NOTES TO ACCOUNTS</t>
  </si>
  <si>
    <t>1.</t>
  </si>
  <si>
    <t>2.</t>
  </si>
  <si>
    <t>Disclosure under Regulation 25(8) of the Securities and Exchange Board of India (Mutual Funds) Regulations, 1996:</t>
  </si>
  <si>
    <t>Brokerage paid to associates/related parties/group companies of Sponsor/AMC</t>
  </si>
  <si>
    <t>Name of associate/related parties/group companies of Sponsor/AMC</t>
  </si>
  <si>
    <t>Nature of Association / Nature of relation</t>
  </si>
  <si>
    <t>Period covered*</t>
  </si>
  <si>
    <t>Value of transaction</t>
  </si>
  <si>
    <t>Brokerage</t>
  </si>
  <si>
    <t>Rs. Crores</t>
  </si>
  <si>
    <t>% of total value of transaction of the Fund</t>
  </si>
  <si>
    <t>% of total brokerage paid by the Fund</t>
  </si>
  <si>
    <t>Commission paid to associates/related parties/group companies of sponsor/AMC</t>
  </si>
  <si>
    <t>Business given</t>
  </si>
  <si>
    <t>Commission</t>
  </si>
  <si>
    <t>% of total business received by the Fund</t>
  </si>
  <si>
    <t>% of total commission paid by the Fund</t>
  </si>
  <si>
    <t>3.</t>
  </si>
  <si>
    <t>Company Name</t>
  </si>
  <si>
    <t>Schemes invested in by the Company</t>
  </si>
  <si>
    <t>(Rupees in Lakhs)</t>
  </si>
  <si>
    <t>Nil</t>
  </si>
  <si>
    <t>BAEF : Bharti AXA Equity Fund</t>
  </si>
  <si>
    <t>BASTIF : Bharti AXA Short Term Income Fund</t>
  </si>
  <si>
    <t>BATP : Bharti AXA Treasury Advantage Fund</t>
  </si>
  <si>
    <t>BARRF : Bharti AXA Regular Return Fund</t>
  </si>
  <si>
    <t>BAFIF : Bharti AXA Focused Infrastructure Fund</t>
  </si>
  <si>
    <t>Bharti AXA  Fixed Maturity Plan-Series C -Plan1</t>
  </si>
  <si>
    <t>4.</t>
  </si>
  <si>
    <t>Scheme</t>
  </si>
  <si>
    <t>No. of Investors</t>
  </si>
  <si>
    <t>Percentage of holding %</t>
  </si>
  <si>
    <t>5.</t>
  </si>
  <si>
    <t>6.</t>
  </si>
  <si>
    <t>7.</t>
  </si>
  <si>
    <t>The total outstanding exposure in derivative instruments as at the end of the half-year period:</t>
  </si>
  <si>
    <t>Scheme Name</t>
  </si>
  <si>
    <t>% age to Net Assets</t>
  </si>
  <si>
    <t>8.</t>
  </si>
  <si>
    <t>Launch date / Allotment date given below:</t>
  </si>
  <si>
    <t>Name of the scheme</t>
  </si>
  <si>
    <t>Launch Date</t>
  </si>
  <si>
    <t>Allotment Date</t>
  </si>
  <si>
    <t>Valuation of securities has been done on the basis of valuation prinicipales laid down by the Board of Directors of Trustee Company and Securities &amp; Exchange Board of India (Mutual Funds) Regulations, 1996 amended upto date.</t>
  </si>
  <si>
    <t>*</t>
  </si>
  <si>
    <t>Sr. No.</t>
  </si>
  <si>
    <t>Particulars</t>
  </si>
  <si>
    <t>Unit  Capital at the beginning of the half year period [Rs. in Crores]</t>
  </si>
  <si>
    <t>Unit  Capital at the end of the period  [Rs. in Crores]</t>
  </si>
  <si>
    <t>Reserves &amp; Surplus [Rs. In Crores]</t>
  </si>
  <si>
    <t>Total Net Assets at the beginning of the half year period [Rs. in Crores]</t>
  </si>
  <si>
    <t>Total Net Assets at the end of the period [Rs. in Crores]</t>
  </si>
  <si>
    <t>NAV at the beginning of the half year period [Rs.]</t>
  </si>
  <si>
    <t>Regular Plan</t>
  </si>
  <si>
    <t>NA</t>
  </si>
  <si>
    <t>Direct Plan</t>
  </si>
  <si>
    <t>NAV at the end of the period [Rs.]</t>
  </si>
  <si>
    <t>Dividend cum capital withdrawal amount paid per unit during the half-year [Rs.]</t>
  </si>
  <si>
    <t>NIL</t>
  </si>
  <si>
    <t>Income</t>
  </si>
  <si>
    <t>Dividend [Rs. in Crores]</t>
  </si>
  <si>
    <t>Interest [Rs. in Crores]</t>
  </si>
  <si>
    <t>Profit/(Loss) on sale/redemption of investments
(other  than  inter  scheme  transfer)  [Rs. in Crores]</t>
  </si>
  <si>
    <t>Profit/(Loss)  on  inter-scheme  transfer/sale  of investments [Rs. in Crores]</t>
  </si>
  <si>
    <t>Other Income (indicating nature) [Rs. in Crores]</t>
  </si>
  <si>
    <t>Total Income (5.1 to 5.5) [Rs. in Crores]</t>
  </si>
  <si>
    <t>Expenses</t>
  </si>
  <si>
    <t xml:space="preserve">    - Commission</t>
  </si>
  <si>
    <t xml:space="preserve">    - Other expenses</t>
  </si>
  <si>
    <t>Management Fees [Rs. in Crores]</t>
  </si>
  <si>
    <t>Trustee Fees [Rs. in Crores]</t>
  </si>
  <si>
    <t>Total Recurring Expenses for Direct Plan [Rs. in Crores]</t>
  </si>
  <si>
    <t>Total Recurring Expenses for Regular Plan [Rs. in Crores]</t>
  </si>
  <si>
    <t>Percentage  of  management  fees  to  daily  net assets [%]</t>
  </si>
  <si>
    <t>(%)</t>
  </si>
  <si>
    <t>Total recurring expenses as a percentage of daily net assets at plan level</t>
  </si>
  <si>
    <t>Returns during the half year * [ (+) (-) ]</t>
  </si>
  <si>
    <t xml:space="preserve">Returns of Regular Plan during the half-year * [ (+) (-) ] </t>
  </si>
  <si>
    <t xml:space="preserve">Returns of Direct Plan during the half-year * [ (+) (-) ] </t>
  </si>
  <si>
    <t>i. Last 1 year [%]</t>
  </si>
  <si>
    <t>ii. Last 3 years [%]</t>
  </si>
  <si>
    <t>iii. Last 5 years [%]</t>
  </si>
  <si>
    <t>Date of  launch of the scheme / plan</t>
  </si>
  <si>
    <t>[%]</t>
  </si>
  <si>
    <t>Investments made in associate/group companies (if applicable) [Rs. in Crores]</t>
  </si>
  <si>
    <t>Not Applicable</t>
  </si>
  <si>
    <t>($)</t>
  </si>
  <si>
    <t>Other Income primarily includes Exit Load (net of GST) , compensation expenses reimbursed and interest on cash margin.</t>
  </si>
  <si>
    <t>Absolute returns during the half year have been calculated based on the NAV of the growth option of the respective plans under the scheme considering the movement of NAV during the half-year period.</t>
  </si>
  <si>
    <t>(#)</t>
  </si>
  <si>
    <t>Indicates annualised for the period.</t>
  </si>
  <si>
    <t>(@)</t>
  </si>
  <si>
    <t>Indicates less than 0.01 Crores.</t>
  </si>
  <si>
    <t>**</t>
  </si>
  <si>
    <t>Transaction cost is included in other expenses. However, the same has been excluded while computing the % of Total Recurring Expenses to Net Assets</t>
  </si>
  <si>
    <t>There is no change in the accounting policy during the half-year ended March 31, 2026.</t>
  </si>
  <si>
    <t>ABAKKUS MUTUAL FUND</t>
  </si>
  <si>
    <t>ABALI</t>
  </si>
  <si>
    <t>ABAFC</t>
  </si>
  <si>
    <t>ABASC</t>
  </si>
  <si>
    <t>N.A.</t>
  </si>
  <si>
    <t>RG</t>
  </si>
  <si>
    <t>RD</t>
  </si>
  <si>
    <t>ZG</t>
  </si>
  <si>
    <t>ZD</t>
  </si>
  <si>
    <t>Regular Plan - Growth Option</t>
  </si>
  <si>
    <t>Regular Plan - IDCW Option</t>
  </si>
  <si>
    <t>Direct Plan - Growth Option</t>
  </si>
  <si>
    <t>Direct Plan - IDCW Option</t>
  </si>
  <si>
    <t>RW</t>
  </si>
  <si>
    <t>Regular Plan - Weekly IDCW Option</t>
  </si>
  <si>
    <t>RDD</t>
  </si>
  <si>
    <t>Regular Plan - Daily IDCW Option</t>
  </si>
  <si>
    <t>RM</t>
  </si>
  <si>
    <t>Regular Plan - Monthly IDCW Option</t>
  </si>
  <si>
    <t>Regular Plan - Quarterly IDCW Option</t>
  </si>
  <si>
    <t>RQ</t>
  </si>
  <si>
    <t>Direct Plan - Daily IDCW Option</t>
  </si>
  <si>
    <t>Direct Plan - Weekly IDCW Option</t>
  </si>
  <si>
    <t>Direct Plan - Monthly IDCW Option</t>
  </si>
  <si>
    <t>Direct Plan - Quarterly IDCW Option</t>
  </si>
  <si>
    <t>ZDD</t>
  </si>
  <si>
    <t>ZW</t>
  </si>
  <si>
    <t>ZM</t>
  </si>
  <si>
    <t>ZQ</t>
  </si>
  <si>
    <t>Scheme Code</t>
  </si>
  <si>
    <t>Plan Code</t>
  </si>
  <si>
    <t>Name</t>
  </si>
  <si>
    <t>Date</t>
  </si>
  <si>
    <t>Net Asset value</t>
  </si>
  <si>
    <t>Units Outstanding</t>
  </si>
  <si>
    <t>NAV Per Unit</t>
  </si>
  <si>
    <t>Abakkus Flexi Cap Fund</t>
  </si>
  <si>
    <t>ABAFC-RG</t>
  </si>
  <si>
    <t>Regular Growth</t>
  </si>
  <si>
    <t>ABAFC-ZG</t>
  </si>
  <si>
    <t>Direct Growth</t>
  </si>
  <si>
    <t>ABAFC-RD</t>
  </si>
  <si>
    <t>Regular IDCW</t>
  </si>
  <si>
    <t>ABAFC-ZD</t>
  </si>
  <si>
    <t>Direct IDCW</t>
  </si>
  <si>
    <t>Abakkus Liquid Fund</t>
  </si>
  <si>
    <t>ABALI-ZG</t>
  </si>
  <si>
    <t>ABALI-RG</t>
  </si>
  <si>
    <t>ABALI-RW</t>
  </si>
  <si>
    <t>Regular Weekly IDCW</t>
  </si>
  <si>
    <t>ABALI-ZM</t>
  </si>
  <si>
    <t>Direct Monthly IDCW</t>
  </si>
  <si>
    <t>ABALI-ZDD</t>
  </si>
  <si>
    <t>Direct Daily IDCW</t>
  </si>
  <si>
    <t>ABALI-RDD</t>
  </si>
  <si>
    <t>Regular Daily IDCW</t>
  </si>
  <si>
    <t>ABALI-RM</t>
  </si>
  <si>
    <t>Regular Monthly IDCW</t>
  </si>
  <si>
    <t>ABALI-RQ</t>
  </si>
  <si>
    <t>Regular Quarterly IDCW</t>
  </si>
  <si>
    <t>ABALI-ZQ</t>
  </si>
  <si>
    <t>Direct Quarterly IDCW</t>
  </si>
  <si>
    <t>ABALI-ZW</t>
  </si>
  <si>
    <t>Direct Weekly IDCW</t>
  </si>
  <si>
    <t>Abakkus Small Cap Fund</t>
  </si>
  <si>
    <t>ABASC-RG</t>
  </si>
  <si>
    <t>ABASC-ZG</t>
  </si>
  <si>
    <t>Mapping</t>
  </si>
  <si>
    <t>FV</t>
  </si>
  <si>
    <t>Unit capital</t>
  </si>
  <si>
    <t>ACCOUNT</t>
  </si>
  <si>
    <t>DESCRIPTION</t>
  </si>
  <si>
    <t>TER</t>
  </si>
  <si>
    <t>810010-CD</t>
  </si>
  <si>
    <t>LOSS ON SALE - CERTIFICATE OF DEPOSITS</t>
  </si>
  <si>
    <t>810010-CPM</t>
  </si>
  <si>
    <t>LOSS ON SALE - COMMERCIAL PAPER</t>
  </si>
  <si>
    <t>810010-EQU</t>
  </si>
  <si>
    <t>LOSS ON SALE - EQUITIES</t>
  </si>
  <si>
    <t>810010-ETF-O</t>
  </si>
  <si>
    <t>LOSS ON SALE - ETF-OTHERS</t>
  </si>
  <si>
    <t>810010-GSEC</t>
  </si>
  <si>
    <t>LOSS ON SALE - GOVERNMENT SECURITIES</t>
  </si>
  <si>
    <t>810010-GSEC-S</t>
  </si>
  <si>
    <t>LOSS ON SALE - STATE GOVT. SECURITIES</t>
  </si>
  <si>
    <t>810010-GST</t>
  </si>
  <si>
    <t>LOSS ON SALE - GOVT STRPS</t>
  </si>
  <si>
    <t>810010-NCD</t>
  </si>
  <si>
    <t>LOSS ON SALE - DEBENTURES</t>
  </si>
  <si>
    <t>810010-TBL</t>
  </si>
  <si>
    <t>LOSS ON SALE - TREASURY BILLS</t>
  </si>
  <si>
    <t>810010-ZCB</t>
  </si>
  <si>
    <t>LOSS ON SALE - ZERO COUPON BOND</t>
  </si>
  <si>
    <t>810300-EB</t>
  </si>
  <si>
    <t>MANAGEMENT FEES - ECO BONUS</t>
  </si>
  <si>
    <t>Total Recurring Expenses of the Scheme (including 6.1 and 6.2) [Rs. in Crores]</t>
  </si>
  <si>
    <t>810300-ED</t>
  </si>
  <si>
    <t>MANAGEMENT FEES - ECO DIVIDEND</t>
  </si>
  <si>
    <t>810300-EG</t>
  </si>
  <si>
    <t>MANAGEMENT FEES - ECO GROWTH</t>
  </si>
  <si>
    <t>810300-EM</t>
  </si>
  <si>
    <t>MANAGEMENT FEES - ECO MONTHLY DIVIDEND</t>
  </si>
  <si>
    <t>810300-EQ</t>
  </si>
  <si>
    <t>MANAGEMENT FEES - ECO QUARTERLY DIVIDEND</t>
  </si>
  <si>
    <t>810300-RAD</t>
  </si>
  <si>
    <t>MANAGEMENT FEES - REGULAR ANNUAL DIV</t>
  </si>
  <si>
    <t>810300-RB</t>
  </si>
  <si>
    <t>MANAGEMENT FEES - REGULAR BONUS</t>
  </si>
  <si>
    <t>810300-RD</t>
  </si>
  <si>
    <t>MANAGEMENT FEES - REGULAR DIV</t>
  </si>
  <si>
    <t>810300-RG</t>
  </si>
  <si>
    <t>MANAGEMENT FEES - REGULAR GROWTH</t>
  </si>
  <si>
    <t>810300-RMD</t>
  </si>
  <si>
    <t>MANAGEMENT FEES - REGULAR MONTHLY DIV</t>
  </si>
  <si>
    <t>810300-RQD</t>
  </si>
  <si>
    <t>MANAGEMENT FEES - REGULAR QUARTERLY DIV</t>
  </si>
  <si>
    <t>810300-RWD</t>
  </si>
  <si>
    <t>MANAGEMENT FEES - REGULAR WEEKLY DIV</t>
  </si>
  <si>
    <t>810300-UDA3</t>
  </si>
  <si>
    <t>MANAGEMENT FEES - UNCLAIMED DIV ABOVE 3 YEARS</t>
  </si>
  <si>
    <t>810300-UDB3</t>
  </si>
  <si>
    <t>MANAGEMENT FEES - UNCLAIMED DIV BELOW 3 YEARS</t>
  </si>
  <si>
    <t>810300-URA3</t>
  </si>
  <si>
    <t>MANAGEMENT FEES - UNCLAIMED RED ABOVE 3 YEARS</t>
  </si>
  <si>
    <t>810300-URB3</t>
  </si>
  <si>
    <t>MANAGEMENT FEES - UNCLAIMED RED BELOW 3 YEARS</t>
  </si>
  <si>
    <t>810300-ZB</t>
  </si>
  <si>
    <t>MANAGEMENT FEES - DIRECT BONUS</t>
  </si>
  <si>
    <t>810300-ZD</t>
  </si>
  <si>
    <t>MANAGEMENT FEES - DIRECT DIVIDEND</t>
  </si>
  <si>
    <t>810300-ZG</t>
  </si>
  <si>
    <t>MANAGEMENT FEES - DIRECT GROWTH</t>
  </si>
  <si>
    <t>810300-ZM</t>
  </si>
  <si>
    <t>MANAGEMENT FEES - DIRECT MONTHLY DIVIDEND</t>
  </si>
  <si>
    <t>810300-ZQ</t>
  </si>
  <si>
    <t>MANAGEMENT FEES - DIRECT QUARTERLY DIVIDEND</t>
  </si>
  <si>
    <t>810300-ZW</t>
  </si>
  <si>
    <t>MANAGEMENT FEES - DIRECT WEEKLY DIVIDEND</t>
  </si>
  <si>
    <t>810300-ZY</t>
  </si>
  <si>
    <t>MANAGEMENT FEES - DIRECT ANNUAL DIVIDEND</t>
  </si>
  <si>
    <t>810310</t>
  </si>
  <si>
    <t>TRUSTEE FEES</t>
  </si>
  <si>
    <t>810325-EB</t>
  </si>
  <si>
    <t>OTHER FEES - ECO BONUS</t>
  </si>
  <si>
    <t>810325-ED</t>
  </si>
  <si>
    <t>OTHER FEES - ECO DIVIDEND</t>
  </si>
  <si>
    <t>810325-EG</t>
  </si>
  <si>
    <t>OTHER FEES - ECO GROWTH</t>
  </si>
  <si>
    <t>810325-EM</t>
  </si>
  <si>
    <t>OTHER FEES - ECO MONTHLY DIVIDEND</t>
  </si>
  <si>
    <t>810325-EQ</t>
  </si>
  <si>
    <t>OTHER FEES - ECO QUARTERLY DIVIDEND</t>
  </si>
  <si>
    <t>810325-RAD</t>
  </si>
  <si>
    <t>OTHER FEES - REGULAR ANNUAL DIV</t>
  </si>
  <si>
    <t>810325-RB</t>
  </si>
  <si>
    <t>OTHER FEES - REGULAR BONUS</t>
  </si>
  <si>
    <t>810325-RD</t>
  </si>
  <si>
    <t>OTHER FEES - REGULAR DIV</t>
  </si>
  <si>
    <t>810325-RG</t>
  </si>
  <si>
    <t>OTHER FEES - REGULAR GROWTH</t>
  </si>
  <si>
    <t>810325-RMD</t>
  </si>
  <si>
    <t>OTHER FEES - REGULAR MONTHLY DIV</t>
  </si>
  <si>
    <t>810325-RQD</t>
  </si>
  <si>
    <t>OTHER FEES - REGULAR QUARTERLY DIV</t>
  </si>
  <si>
    <t>810325-RWD</t>
  </si>
  <si>
    <t>OTHER FEES - REGULAR WEEKLY DIV</t>
  </si>
  <si>
    <t>810325-UDA3</t>
  </si>
  <si>
    <t>OTHER FEES - UNCLAIMED DIV ABOVE 3 YEARS</t>
  </si>
  <si>
    <t>810325-UDB3</t>
  </si>
  <si>
    <t>OTHER FEES - UNCLAIMED DIV BELOW 3 YEARS</t>
  </si>
  <si>
    <t>810325-URA3</t>
  </si>
  <si>
    <t>OTHER FEES - UNCLAIMED RED ABOVE 3 YEARS</t>
  </si>
  <si>
    <t>810325-URB3</t>
  </si>
  <si>
    <t>OTHER FEES - UNCLAIMED RED BELOW 3 YEARS</t>
  </si>
  <si>
    <t>810325-ZB</t>
  </si>
  <si>
    <t>OTHER FEES - DIRECT BONUS</t>
  </si>
  <si>
    <t>810325-ZD</t>
  </si>
  <si>
    <t>OTHER FEES - DIRECT DIVIDEND</t>
  </si>
  <si>
    <t>810325-ZG</t>
  </si>
  <si>
    <t>OTHER FEES - DIRECT GROWTH</t>
  </si>
  <si>
    <t>810325-ZM</t>
  </si>
  <si>
    <t>OTHER FEES - DIRECT MONTHLY DIVIDEND</t>
  </si>
  <si>
    <t>810325-ZQ</t>
  </si>
  <si>
    <t>OTHER FEES - DIRECT QUARTERLY DIVIDEND</t>
  </si>
  <si>
    <t>810325-ZW</t>
  </si>
  <si>
    <t>OTHER FEES - DIRECT WEEKLY DIVIDEND</t>
  </si>
  <si>
    <t>810325-ZY</t>
  </si>
  <si>
    <t>OTHER FEES - DIRECT ANNUAL DIVIDEND</t>
  </si>
  <si>
    <t>810328-EB</t>
  </si>
  <si>
    <t>OTHER FEES (SELLING &amp; DISTRIBUTION)</t>
  </si>
  <si>
    <t>810328-ED</t>
  </si>
  <si>
    <t>810328-EG</t>
  </si>
  <si>
    <t>810328-EM</t>
  </si>
  <si>
    <t>810328-EQ</t>
  </si>
  <si>
    <t>810328-RAD</t>
  </si>
  <si>
    <t>810328-RB</t>
  </si>
  <si>
    <t>810328-RD</t>
  </si>
  <si>
    <t>810328-RG</t>
  </si>
  <si>
    <t>810328-RMD</t>
  </si>
  <si>
    <t>810328-RQD</t>
  </si>
  <si>
    <t>810328-RWD</t>
  </si>
  <si>
    <t>810350</t>
  </si>
  <si>
    <t>ADDITIONAL TOTAL EXPENSE</t>
  </si>
  <si>
    <t>810705</t>
  </si>
  <si>
    <t>CGST EXPENSE</t>
  </si>
  <si>
    <t>810707</t>
  </si>
  <si>
    <t>SGST EXPENSE</t>
  </si>
  <si>
    <t>816000</t>
  </si>
  <si>
    <t>EXPENSE ALLOCATION ACCOUNT</t>
  </si>
  <si>
    <t>Exp Paid</t>
  </si>
  <si>
    <t>816003</t>
  </si>
  <si>
    <t>R&amp;T - DATA PROCESSING FEES</t>
  </si>
  <si>
    <t>816004</t>
  </si>
  <si>
    <t>R&amp;T - OTHER CHARGES</t>
  </si>
  <si>
    <t>816006</t>
  </si>
  <si>
    <t>MARKETING &amp; SALES PROMOTION EXPENSES</t>
  </si>
  <si>
    <t>816008</t>
  </si>
  <si>
    <t>CUSTODIAN FEE</t>
  </si>
  <si>
    <t>816012</t>
  </si>
  <si>
    <t>PRINTING EXPENSES</t>
  </si>
  <si>
    <t>816013</t>
  </si>
  <si>
    <t>POSTAGE &amp; COURIER CHARGES</t>
  </si>
  <si>
    <t>816015</t>
  </si>
  <si>
    <t>PROFESSIONAL SERVICES</t>
  </si>
  <si>
    <t>816031</t>
  </si>
  <si>
    <t>OTHER OPERATING EXPENSES</t>
  </si>
  <si>
    <t>816034</t>
  </si>
  <si>
    <t>BANK CHARGES</t>
  </si>
  <si>
    <t>816042</t>
  </si>
  <si>
    <t>TRANSACTION FEES</t>
  </si>
  <si>
    <t>816055</t>
  </si>
  <si>
    <t>CORPORATE ACTION CHARGES</t>
  </si>
  <si>
    <t>816080-EB</t>
  </si>
  <si>
    <t>INVESTOR EDUCATION - ECO BONUS</t>
  </si>
  <si>
    <t>816080-ED</t>
  </si>
  <si>
    <t>INVESTOR EDUCATION - ECO DIVIDEND</t>
  </si>
  <si>
    <t>816080-EG</t>
  </si>
  <si>
    <t>INVESTOR EDUCATION - ECO GROWTH</t>
  </si>
  <si>
    <t>816080-EM</t>
  </si>
  <si>
    <t>INVESTOR EDUCATION - ECO MONTHLY DIVIDEND</t>
  </si>
  <si>
    <t>816080-EQ</t>
  </si>
  <si>
    <t>INVESTOR EDUCATION - ECO QUARTERLY DIVIDEND</t>
  </si>
  <si>
    <t>816080-RAD</t>
  </si>
  <si>
    <t>INVESTOR EDUCATION - REGULAR ANNUAL DIVIDEND</t>
  </si>
  <si>
    <t>816080-RB</t>
  </si>
  <si>
    <t>INVESTOR EDUCATION - REGULAR BONUS</t>
  </si>
  <si>
    <t>816080-RD</t>
  </si>
  <si>
    <t>INVESTOR EDUCATION - REGULAR DIVIDEND</t>
  </si>
  <si>
    <t>816080-RG</t>
  </si>
  <si>
    <t>INVESTOR EDUCATION - REGULAR GROWTH</t>
  </si>
  <si>
    <t>816080-RMD</t>
  </si>
  <si>
    <t>INVESTOR EDUCATION - REGULAR MONTHLY DIVIDEND</t>
  </si>
  <si>
    <t>816080-RQD</t>
  </si>
  <si>
    <t>INVESTOR EDUCATION - REGULAR QUARTERLY DIVIDEND</t>
  </si>
  <si>
    <t>816080-RWD</t>
  </si>
  <si>
    <t>INVESTOR EDUCATION - REGULAR WEEKLY DIVIDEND</t>
  </si>
  <si>
    <t>816080-UDA3</t>
  </si>
  <si>
    <t>INVESTOR EDUCATION - UNCL. DIV ABOVE 3 YEARS</t>
  </si>
  <si>
    <t>816080-UDB3</t>
  </si>
  <si>
    <t>INVESTOR EDUCATION - UNCL. DIV UPTO 3 YEARS</t>
  </si>
  <si>
    <t>816080-URA3</t>
  </si>
  <si>
    <t>INVESTOR EDUCATION - UNCL. RED ABOVE 3 YEARS</t>
  </si>
  <si>
    <t>816080-URB3</t>
  </si>
  <si>
    <t>INVESTOR EDUCATION - UNCL. RED UPTO 3 YEARS</t>
  </si>
  <si>
    <t>816080-ZB</t>
  </si>
  <si>
    <t>INVESTOR EDUCATION - DIRECT BONUS</t>
  </si>
  <si>
    <t>816080-ZD</t>
  </si>
  <si>
    <t>INVESTOR EDUCATION - DIRECT DIVIDEND</t>
  </si>
  <si>
    <t>816080-ZG</t>
  </si>
  <si>
    <t>INVESTOR EDUCATION - DIRECT GROWTH</t>
  </si>
  <si>
    <t>816080-ZM</t>
  </si>
  <si>
    <t>INVESTOR EDUCATION - DIRECT MONTHLY DIVIDEND</t>
  </si>
  <si>
    <t>816080-ZQ</t>
  </si>
  <si>
    <t>INVESTOR EDUCATION - DIRECT QUARTERLY DIVIDEND</t>
  </si>
  <si>
    <t>816080-ZW</t>
  </si>
  <si>
    <t>INVESTOR EDUCATION - DIRECT WEEKLY DIVIDEND</t>
  </si>
  <si>
    <t>816080-ZY</t>
  </si>
  <si>
    <t>INVESTOR EDUCATION - DIRECT ANNUAL DIVIDEND</t>
  </si>
  <si>
    <t>610102-EQU</t>
  </si>
  <si>
    <t>DIVIDEND INCOME - EQUITIES</t>
  </si>
  <si>
    <t>610401-CCIL</t>
  </si>
  <si>
    <t>INTEREST INCOME - CCIL MARGIN</t>
  </si>
  <si>
    <t>610401-GSEC</t>
  </si>
  <si>
    <t>INTEREST INCOME - GOVERNMENT SECURITIES</t>
  </si>
  <si>
    <t>610401-GSEC-S</t>
  </si>
  <si>
    <t>INTEREST INCOME - STATE GOVT. SECURITIES</t>
  </si>
  <si>
    <t>610401-NCD</t>
  </si>
  <si>
    <t>INTEREST INCOME - DEBENTURES</t>
  </si>
  <si>
    <t>610403-REPO</t>
  </si>
  <si>
    <t>INTEREST INCOME - REPO TRANSACTIONS</t>
  </si>
  <si>
    <t>610520</t>
  </si>
  <si>
    <t>MTM ON FUTURES</t>
  </si>
  <si>
    <t>611000-CD</t>
  </si>
  <si>
    <t>PROFIT ON SALE - CERTIFICATE OF DEPOSITS</t>
  </si>
  <si>
    <t>611000-CPM</t>
  </si>
  <si>
    <t>PROFIT ON SALE - COMMERCIAL PAPER</t>
  </si>
  <si>
    <t>611000-EQU</t>
  </si>
  <si>
    <t>PROFIT ON SALE - EQUITIES</t>
  </si>
  <si>
    <t>611000-GSEC</t>
  </si>
  <si>
    <t>PROFIT ON SALE - GOVERNMENT SECURITIES</t>
  </si>
  <si>
    <t>611000-NCD</t>
  </si>
  <si>
    <t>PROFIT ON SALE - DEBENTURES</t>
  </si>
  <si>
    <t>611000-TBL</t>
  </si>
  <si>
    <t>PROFIT ON SALE - TREASURY BILLS</t>
  </si>
  <si>
    <t>611100</t>
  </si>
  <si>
    <t>REALISED GAIN/LOSS ON FUTURES</t>
  </si>
  <si>
    <t>611200-NCD</t>
  </si>
  <si>
    <t>GAIN ON REDEMPTION - DEBENTURES</t>
  </si>
  <si>
    <t>611500-CBL</t>
  </si>
  <si>
    <t>AMORTISATION INCOME - CBLO/TRI-REPO</t>
  </si>
  <si>
    <t>611500-CD</t>
  </si>
  <si>
    <t>AMORTISATION INCOME - CERTIFICATE OF DEPOSIT</t>
  </si>
  <si>
    <t>611500-CPM</t>
  </si>
  <si>
    <t>AMORTISATION INCOME - COMMERCIAL PAPER</t>
  </si>
  <si>
    <t>611500-GST</t>
  </si>
  <si>
    <t>AMORTISATION INCOME - GOVT STRPS</t>
  </si>
  <si>
    <t>611500-TBL</t>
  </si>
  <si>
    <t>AMORTISATION INCOME - TREASURY BILL</t>
  </si>
  <si>
    <t>620002</t>
  </si>
  <si>
    <t>LOAD INCOME ACCOUNT</t>
  </si>
  <si>
    <t>620004</t>
  </si>
  <si>
    <t>MISCELLEANOUS INCOME</t>
  </si>
  <si>
    <t>810010-CBL</t>
  </si>
  <si>
    <t>LOSS ON SALE - CBLO/TRI-REPO</t>
  </si>
  <si>
    <t>810011-NCD</t>
  </si>
  <si>
    <t>LOSS ON REDEMPTION - DEBENTURES</t>
  </si>
  <si>
    <t>611000-ETF-O</t>
  </si>
  <si>
    <t>PROFIT ON SALE - ETF-OTHERS</t>
  </si>
  <si>
    <t>810021</t>
  </si>
  <si>
    <t>REALISED LOSS ON FUTURES</t>
  </si>
  <si>
    <t>816005</t>
  </si>
  <si>
    <t>AUDIT FEES</t>
  </si>
  <si>
    <t>Exp paid</t>
  </si>
  <si>
    <t>817014</t>
  </si>
  <si>
    <t>TRANSACTION COST UPTO THRESHOLD</t>
  </si>
  <si>
    <t>611000-CBL</t>
  </si>
  <si>
    <t>PROFIT ON SALE - CBLO/TRI-REPO</t>
  </si>
  <si>
    <t>611000-MFU</t>
  </si>
  <si>
    <t>PROFIT ON SALE - MUTUAL FUND UNITS</t>
  </si>
  <si>
    <t>810011-GSEC</t>
  </si>
  <si>
    <t>LOSS ON REDEMPTION - GOVERNMENT SECURITIES</t>
  </si>
  <si>
    <t>810011-GSEC-S</t>
  </si>
  <si>
    <t>LOSS ON REDEMPTION - STATE GOVT. SECURITIES</t>
  </si>
  <si>
    <t>816001</t>
  </si>
  <si>
    <t>BROKERAGE FEES - R&amp;T</t>
  </si>
  <si>
    <t>816007</t>
  </si>
  <si>
    <t>ADVERTISING &amp; PUBLICITY EXPENSES</t>
  </si>
  <si>
    <t>816021</t>
  </si>
  <si>
    <t>816033</t>
  </si>
  <si>
    <t>SEBI ANNUAL FEES EXPENSE</t>
  </si>
  <si>
    <t>816066</t>
  </si>
  <si>
    <t>CAS - FRANKING CHARGES</t>
  </si>
  <si>
    <t>816067</t>
  </si>
  <si>
    <t>NSDL &amp; CDSL CHARGES</t>
  </si>
  <si>
    <t>816075</t>
  </si>
  <si>
    <t>EXPENSE ALLOCATION ACCOUNT (SELLING &amp; DIST.)</t>
  </si>
  <si>
    <t>816080</t>
  </si>
  <si>
    <t>INVESTOR EDUCATION FUND EXPENSE</t>
  </si>
  <si>
    <t>816180</t>
  </si>
  <si>
    <t>INVESTOR EDUCATION FUND EXPENSE - AMFI</t>
  </si>
  <si>
    <t>820000</t>
  </si>
  <si>
    <t>PCM CHARGES ON FUTURES</t>
  </si>
  <si>
    <t>810301</t>
  </si>
  <si>
    <t>ADDITIONAL MANAGEMENT FEES</t>
  </si>
  <si>
    <t>611200-GSEC</t>
  </si>
  <si>
    <t>GAIN ON REDEMPTION - GOVERNMENT SECURITIES</t>
  </si>
  <si>
    <t>611200-GSEC-S</t>
  </si>
  <si>
    <t>GAIN ON REDEMPTION - STATE GOVT. SECURITIES</t>
  </si>
  <si>
    <t>310100-RG</t>
  </si>
  <si>
    <t>UNIT CAPITAL - REGULAR GROWTH</t>
  </si>
  <si>
    <t>310100-ZG</t>
  </si>
  <si>
    <t>UNIT CAPITAL - DIRECT GROWTH</t>
  </si>
  <si>
    <t>310100-RD</t>
  </si>
  <si>
    <t>UNIT CAPITAL - REGULAR DIV</t>
  </si>
  <si>
    <t>310100-ZD</t>
  </si>
  <si>
    <t>UNIT CAPITAL - DIRECT DIVIDEND</t>
  </si>
  <si>
    <t>310100-URB3</t>
  </si>
  <si>
    <t>UNIT CAPITAL - UNCLAIMED RED BELOW 3 YEARS</t>
  </si>
  <si>
    <t>816018</t>
  </si>
  <si>
    <t>COST OF STATUTORY ADVERTISEMENT</t>
  </si>
  <si>
    <t>817004</t>
  </si>
  <si>
    <t>PLATFORM TRANSACTION FEES</t>
  </si>
  <si>
    <t>816039</t>
  </si>
  <si>
    <t>KYC CHARGES</t>
  </si>
  <si>
    <t>816197</t>
  </si>
  <si>
    <t>INCREMENTAL BENPOS TRANSACTION CHARGES</t>
  </si>
  <si>
    <t>817028</t>
  </si>
  <si>
    <t>ANNUAL ISIN COSTS</t>
  </si>
  <si>
    <t>* * * * * *</t>
  </si>
  <si>
    <t>*     *   *</t>
  </si>
  <si>
    <t>*    *    *</t>
  </si>
  <si>
    <t>*   *     *</t>
  </si>
  <si>
    <t>DEUTSCHE BANK - India BRANCH</t>
  </si>
  <si>
    <t>Scheme code</t>
  </si>
  <si>
    <t>CCY</t>
  </si>
  <si>
    <t>OPENING BALANCE</t>
  </si>
  <si>
    <t>MOVEMENT</t>
  </si>
  <si>
    <t>CLOSING BALANCE</t>
  </si>
  <si>
    <t/>
  </si>
  <si>
    <t>DEBIT</t>
  </si>
  <si>
    <t>CREDIT</t>
  </si>
  <si>
    <t>010101-CBL</t>
  </si>
  <si>
    <t>INVESTMENTS - CBLO/TRI-REPO</t>
  </si>
  <si>
    <t>INR</t>
  </si>
  <si>
    <t>010101-CD</t>
  </si>
  <si>
    <t>INVESTMENTS - CERTIFICATE OF DEPOSITS</t>
  </si>
  <si>
    <t>010101-CPM</t>
  </si>
  <si>
    <t>INVESTMENTS - COMMERCIAL PAPER</t>
  </si>
  <si>
    <t>010101-EQU</t>
  </si>
  <si>
    <t>INVESTMENTS - EQUITIES</t>
  </si>
  <si>
    <t>010110-CPM</t>
  </si>
  <si>
    <t>UNREALISED APP/DEP - COMMERCIAL PAPERS</t>
  </si>
  <si>
    <t>010110-EQU</t>
  </si>
  <si>
    <t>UNREALISED APP/DEP - EQUITIES</t>
  </si>
  <si>
    <t>110000</t>
  </si>
  <si>
    <t>DEUTSCHE BANK OPERATIVE ACCOUNT</t>
  </si>
  <si>
    <t>110200</t>
  </si>
  <si>
    <t>SETTLEMENT RECEIVABLE</t>
  </si>
  <si>
    <t>110700-CBL</t>
  </si>
  <si>
    <t>REDEMPTION RECEIVABLE - CBLO/TRI-REPO</t>
  </si>
  <si>
    <t>110800</t>
  </si>
  <si>
    <t>RECEIVABLE - UNITS SUBSCRIPTION</t>
  </si>
  <si>
    <t>111000-EQU</t>
  </si>
  <si>
    <t>DIVIDEND RECEIVABLE - EQUITIES</t>
  </si>
  <si>
    <t>111600-CBL</t>
  </si>
  <si>
    <t>AMORTISATION RECEIVABLE - CBLO/TRI-REPO</t>
  </si>
  <si>
    <t>111600-CPM</t>
  </si>
  <si>
    <t>AMORTISATION RECEIVABLE - COMMERCIAL PAPER</t>
  </si>
  <si>
    <t>112002</t>
  </si>
  <si>
    <t>INITIAL MARGIN - CCIL</t>
  </si>
  <si>
    <t>112012</t>
  </si>
  <si>
    <t>RECEIVABLE - OTHERS</t>
  </si>
  <si>
    <t>112021</t>
  </si>
  <si>
    <t>ADVANCE AGAINST EXPENSES</t>
  </si>
  <si>
    <t>112038</t>
  </si>
  <si>
    <t>RECEIVABLE FROM REGISTRAR</t>
  </si>
  <si>
    <t>210100</t>
  </si>
  <si>
    <t>SETTLEMENT PAYABLE</t>
  </si>
  <si>
    <t>210800</t>
  </si>
  <si>
    <t>PAYABLE - UNITS REDEMPTION</t>
  </si>
  <si>
    <t>211002</t>
  </si>
  <si>
    <t>EXPENSE ALLOCATION - LIABILITY ACCOUNT</t>
  </si>
  <si>
    <t>211019</t>
  </si>
  <si>
    <t>PAYABLE - ADVERTISEMENT/PUBLICITY EXPENSES</t>
  </si>
  <si>
    <t>211021</t>
  </si>
  <si>
    <t>PAYABLE - BANK CHARGES</t>
  </si>
  <si>
    <t>211023</t>
  </si>
  <si>
    <t>PAYABLE - CUSTODIAN FEE - CUSTODY</t>
  </si>
  <si>
    <t>211024</t>
  </si>
  <si>
    <t>PAYABLE - LOAD AMOUNT</t>
  </si>
  <si>
    <t>211029</t>
  </si>
  <si>
    <t>PAYABLE - PRINTING &amp; STATIONERY</t>
  </si>
  <si>
    <t>211030</t>
  </si>
  <si>
    <t>PAYABLE - PROFESSIONAL FEES</t>
  </si>
  <si>
    <t>211035</t>
  </si>
  <si>
    <t>PAYABLE - TDS ON EXPENSES</t>
  </si>
  <si>
    <t>211065</t>
  </si>
  <si>
    <t>PAYABLE - CORPORATE ACTION CHARGES</t>
  </si>
  <si>
    <t>211070</t>
  </si>
  <si>
    <t>TRANSACTION CHARGES PAYABLE - UNIT CAPITAL</t>
  </si>
  <si>
    <t>211111</t>
  </si>
  <si>
    <t>CGST PAYABLE ON LOAD</t>
  </si>
  <si>
    <t>211112</t>
  </si>
  <si>
    <t>IGST PAYABLE ON LOAD</t>
  </si>
  <si>
    <t>211113</t>
  </si>
  <si>
    <t>SGST PAYABLE ON LOAD</t>
  </si>
  <si>
    <t>212010</t>
  </si>
  <si>
    <t>PAYABLE - MANAGEMENT FEES</t>
  </si>
  <si>
    <t>212022</t>
  </si>
  <si>
    <t>CCIL CHARGES PAYABLE - REPO/GSEC</t>
  </si>
  <si>
    <t>212023</t>
  </si>
  <si>
    <t>PAYABLE - NSCCL CHARGES</t>
  </si>
  <si>
    <t>212024</t>
  </si>
  <si>
    <t>STT PAYABLE ON UNIT REDEMPTIONS</t>
  </si>
  <si>
    <t>212026</t>
  </si>
  <si>
    <t>PAYABLE - OTHER FEES</t>
  </si>
  <si>
    <t>212027</t>
  </si>
  <si>
    <t>TDS PAYABLE ON UNIT REDEMPTIONS - NRI</t>
  </si>
  <si>
    <t>212028</t>
  </si>
  <si>
    <t>PAYABLE - OTHER FEES (SELLING &amp; DISTRIBUTION)</t>
  </si>
  <si>
    <t>212080</t>
  </si>
  <si>
    <t>PAYABLE - INVESTOR EDUCATION FUND</t>
  </si>
  <si>
    <t>212085</t>
  </si>
  <si>
    <t>RECEIVABLE - SWITCH IN</t>
  </si>
  <si>
    <t>212086</t>
  </si>
  <si>
    <t>PAYABLE - SWITCH OUT</t>
  </si>
  <si>
    <t>212180</t>
  </si>
  <si>
    <t>PAYABLE - INVESTOR EDUCATION FUND - AMFI</t>
  </si>
  <si>
    <t>216208</t>
  </si>
  <si>
    <t>PAYABLE - CAS CHARGES</t>
  </si>
  <si>
    <t>217000</t>
  </si>
  <si>
    <t>STAMP DUTY PAYABLE</t>
  </si>
  <si>
    <t>217001</t>
  </si>
  <si>
    <t>KYC CHARGES PAYABLE</t>
  </si>
  <si>
    <t>310110-RD</t>
  </si>
  <si>
    <t>UPR - REGULAR DIV</t>
  </si>
  <si>
    <t>310110-RG</t>
  </si>
  <si>
    <t>UPR - REGULAR GROWTH</t>
  </si>
  <si>
    <t>310110-ZD</t>
  </si>
  <si>
    <t>UPR - DIRECT DIVIDEND</t>
  </si>
  <si>
    <t>310110-ZG</t>
  </si>
  <si>
    <t>UPR - DIRECT GROWTH</t>
  </si>
  <si>
    <t>310120-RD</t>
  </si>
  <si>
    <t>INCOME EQR - REGULAR DIV</t>
  </si>
  <si>
    <t>310120-RG</t>
  </si>
  <si>
    <t>INCOME EQR - REGULAR GROWTH</t>
  </si>
  <si>
    <t>310120-ZD</t>
  </si>
  <si>
    <t>INCOME EQR - DIRECT DIVIDEND</t>
  </si>
  <si>
    <t>310120-ZG</t>
  </si>
  <si>
    <t>INCOME EQR - DIRECT GROWTH</t>
  </si>
  <si>
    <t>500000-CPM</t>
  </si>
  <si>
    <t>UNREALISED GAIN/LOSS - COMMERCIAL PAPERS</t>
  </si>
  <si>
    <t>500000-EQU</t>
  </si>
  <si>
    <t>UNREALISED GAIN/LOSS - EQUITIES</t>
  </si>
  <si>
    <t>816027</t>
  </si>
  <si>
    <t>CRISIL CHARGES</t>
  </si>
  <si>
    <t>817005</t>
  </si>
  <si>
    <t>CAS CHARGES</t>
  </si>
  <si>
    <t>817012</t>
  </si>
  <si>
    <t>INDEX CHARGES</t>
  </si>
  <si>
    <t>817015</t>
  </si>
  <si>
    <t>TRANSACTION COST BEYOND THRESHOLD</t>
  </si>
  <si>
    <t>Total</t>
  </si>
  <si>
    <t>010101-CDMDF</t>
  </si>
  <si>
    <t>INVESTMENTS - CDMDF</t>
  </si>
  <si>
    <t>010101-TBL</t>
  </si>
  <si>
    <t>INVESTMENTS - TREASURY BILLS</t>
  </si>
  <si>
    <t>010110-CD</t>
  </si>
  <si>
    <t>UNREALISED APP/DEP - CERTIFICATE OF DEPOSITS</t>
  </si>
  <si>
    <t>010110-CDMDF</t>
  </si>
  <si>
    <t>UNREALISED APP/DEP - CDMDF</t>
  </si>
  <si>
    <t>010110-TBL</t>
  </si>
  <si>
    <t>UNREALISED APP/DEP - TREASURY BILLS</t>
  </si>
  <si>
    <t>110700-CD</t>
  </si>
  <si>
    <t>REDEMPTION RECEIVABLE - CERTIFICATE OF DEPOSIT</t>
  </si>
  <si>
    <t>110700-CPM</t>
  </si>
  <si>
    <t>REDEMPTION RECEIVABLE - COMMERCIAL PAPER</t>
  </si>
  <si>
    <t>110700-TBL</t>
  </si>
  <si>
    <t>REDEMPTION RECEIVABLE - TREASURY BILLS</t>
  </si>
  <si>
    <t>111600-CD</t>
  </si>
  <si>
    <t>AMORTISATION RECEIVABLE - CERTIFICATE OF DEPOSIT</t>
  </si>
  <si>
    <t>111600-TBL</t>
  </si>
  <si>
    <t>AMORTISATION RECEIVABLE - TREASURY BILL</t>
  </si>
  <si>
    <t>112011</t>
  </si>
  <si>
    <t>RECEIVABLE - OTHER INCOME</t>
  </si>
  <si>
    <t>213100</t>
  </si>
  <si>
    <t>DIVIDEND DISTRIBUTION PAYABLE</t>
  </si>
  <si>
    <t>216211</t>
  </si>
  <si>
    <t>PAYABLE - TDS ON UNITS DIVIDEND</t>
  </si>
  <si>
    <t>310100-RDD</t>
  </si>
  <si>
    <t>UNIT CAPITAL - REGULAR DAILY DIV</t>
  </si>
  <si>
    <t>310100-RM</t>
  </si>
  <si>
    <t>UNIT CAPITAL - REGULAR MONTHLY DIV</t>
  </si>
  <si>
    <t>310100-RQ</t>
  </si>
  <si>
    <t>UNIT CAPITAL - REGULAR QUARTERLY DIV</t>
  </si>
  <si>
    <t>310100-RW</t>
  </si>
  <si>
    <t>UNIT CAPITAL - REGULAR WEEKLY DIV</t>
  </si>
  <si>
    <t>310100-ZDD</t>
  </si>
  <si>
    <t>UNIT CAPITAL - DIRECT DAILY DIVIDEND</t>
  </si>
  <si>
    <t>310100-ZM</t>
  </si>
  <si>
    <t>UNIT CAPITAL - DIRECT MONTHLY DIVIDEND</t>
  </si>
  <si>
    <t>310100-ZQ</t>
  </si>
  <si>
    <t>UNIT CAPITAL - DIRECT QUARTERLY DIVIDEND</t>
  </si>
  <si>
    <t>310100-ZW</t>
  </si>
  <si>
    <t>UNIT CAPITAL - DIRECT WEEKLY DIVIDEND</t>
  </si>
  <si>
    <t>310110-RDD</t>
  </si>
  <si>
    <t>UPR - REGULAR DAILY DIV</t>
  </si>
  <si>
    <t>310110-RM</t>
  </si>
  <si>
    <t>UPR - REGULAR MONTHLY DIV</t>
  </si>
  <si>
    <t>310110-RQ</t>
  </si>
  <si>
    <t>UPR - REGULAR QUARTERLY DIV</t>
  </si>
  <si>
    <t>310110-RW</t>
  </si>
  <si>
    <t>UPR - REGULAR WEEKLY DIV</t>
  </si>
  <si>
    <t>310110-ZDD</t>
  </si>
  <si>
    <t>UPR - DIRECT DAILY DIVIDEND</t>
  </si>
  <si>
    <t>310110-ZM</t>
  </si>
  <si>
    <t>UPR - DIRECT MONTHLY DIVIDEND</t>
  </si>
  <si>
    <t>310110-ZQ</t>
  </si>
  <si>
    <t>UPR - DIRECT QUARTERLY DIVIDEND</t>
  </si>
  <si>
    <t>310110-ZW</t>
  </si>
  <si>
    <t>UPR - DIRECT WEEKLY DIVIDEND</t>
  </si>
  <si>
    <t>310120-RDD</t>
  </si>
  <si>
    <t>INCOME EQR - REGULAR DAILY DIV</t>
  </si>
  <si>
    <t>310120-RM</t>
  </si>
  <si>
    <t>INCOME EQR - REGULAR MONTHLY DIV</t>
  </si>
  <si>
    <t>310120-RQ</t>
  </si>
  <si>
    <t>INCOME EQR - REGULAR QUARTERLY DIV</t>
  </si>
  <si>
    <t>310120-RW</t>
  </si>
  <si>
    <t>INCOME EQR - REGULAR WEEKLY DIV</t>
  </si>
  <si>
    <t>310120-ZDD</t>
  </si>
  <si>
    <t>INCOME EQR - DIRECT DAILY DIVIDEND</t>
  </si>
  <si>
    <t>310120-ZM</t>
  </si>
  <si>
    <t>INCOME EQR - DIRECT MONTHLY DIVIDEND</t>
  </si>
  <si>
    <t>310120-ZQ</t>
  </si>
  <si>
    <t>INCOME EQR - DIRECT QUARTERLY DIVIDEND</t>
  </si>
  <si>
    <t>310120-ZW</t>
  </si>
  <si>
    <t>INCOME EQR - DIRECT WEEKLY DIVIDEND</t>
  </si>
  <si>
    <t>310201-RDD</t>
  </si>
  <si>
    <t>DIV DISTRIBUTION - REGULAR DAILY DIV</t>
  </si>
  <si>
    <t>310201-RM</t>
  </si>
  <si>
    <t>DIV DISTRIBUTION - REGULAR MONTHLY DIV</t>
  </si>
  <si>
    <t>310201-RW</t>
  </si>
  <si>
    <t>DIV DISTRIBUTION - REGULAR WEEKLY DIV</t>
  </si>
  <si>
    <t>310201-ZDD</t>
  </si>
  <si>
    <t>DIV DISTRIBUTION - DIRECT DAILY DIVIDEND</t>
  </si>
  <si>
    <t>310201-ZM</t>
  </si>
  <si>
    <t>DIV DISTRIBUTION - DIRECT MONTHLY DIVIDEND</t>
  </si>
  <si>
    <t>310201-ZW</t>
  </si>
  <si>
    <t>DIV DISTRIBUTION - DIRECT WEEKLY DIVIDEND</t>
  </si>
  <si>
    <t>500000-CD</t>
  </si>
  <si>
    <t>UNREALISED GAIN/LOSS - CERTIFICATE OF DEPOSITS</t>
  </si>
  <si>
    <t>500000-CDMDF</t>
  </si>
  <si>
    <t>UNREALISED GAIN/LOSS - CDMDF</t>
  </si>
  <si>
    <t>500000-TBL</t>
  </si>
  <si>
    <t>UNREALISED GAIN/LOSS - TREASURY BILLS</t>
  </si>
  <si>
    <t>810300-RDD</t>
  </si>
  <si>
    <t>MANAGEMENT FEES - REGULAR DAILY DIV</t>
  </si>
  <si>
    <t>810300-RM</t>
  </si>
  <si>
    <t>810300-RQ</t>
  </si>
  <si>
    <t>810300-RW</t>
  </si>
  <si>
    <t>810300-ZDD</t>
  </si>
  <si>
    <t>MANAGEMENT FEES - DIRECT DAILY DIVIDEND</t>
  </si>
  <si>
    <t>810325-RDD</t>
  </si>
  <si>
    <t>OTHER FEES - REGULAR DAILY DIV</t>
  </si>
  <si>
    <t>810325-RM</t>
  </si>
  <si>
    <t>810325-RQ</t>
  </si>
  <si>
    <t>810325-RW</t>
  </si>
  <si>
    <t>810325-ZDD</t>
  </si>
  <si>
    <t>OTHER FEES - DIRECT DAILY DIVIDEND</t>
  </si>
  <si>
    <t>810328-RDD</t>
  </si>
  <si>
    <t>810328-RM</t>
  </si>
  <si>
    <t>810328-RQ</t>
  </si>
  <si>
    <t>810328-RW</t>
  </si>
  <si>
    <t>Mapping2</t>
  </si>
  <si>
    <t>Movment</t>
  </si>
  <si>
    <t>Closing</t>
  </si>
  <si>
    <t>Not Required</t>
  </si>
  <si>
    <t>Mgmt Fees</t>
  </si>
  <si>
    <t>Service Tax on Management Fees</t>
  </si>
  <si>
    <t>Other Fees</t>
  </si>
  <si>
    <t>M&amp;S</t>
  </si>
  <si>
    <t>Aum</t>
  </si>
  <si>
    <t>From</t>
  </si>
  <si>
    <t>TO</t>
  </si>
  <si>
    <t>no of days</t>
  </si>
  <si>
    <t>Exp amount</t>
  </si>
  <si>
    <t>Average TER</t>
  </si>
  <si>
    <t>Investment Advisory Fee</t>
  </si>
  <si>
    <t>Others</t>
  </si>
  <si>
    <t>ABAFC-R</t>
  </si>
  <si>
    <t>ABAFC-Z</t>
  </si>
  <si>
    <t>ABALI-R</t>
  </si>
  <si>
    <t>ABALI-Z</t>
  </si>
  <si>
    <t>ABASC-R</t>
  </si>
  <si>
    <t>ABASC-Z</t>
  </si>
  <si>
    <t>April 01, 2025 to September 30, 2025</t>
  </si>
  <si>
    <t>Disclosure under Regulation 25(11) of the Securities and Exchange Board of India (Mutual Funds) Regulations, 1996 as amended Investments made by the schemes of Abakkus Mutual Fund in Companies or their subsidiaries that have invested more than 5% of the net assets of any scheme.</t>
  </si>
  <si>
    <t>Aggregate cost of acquisition during the period ended 
March 31, 2026</t>
  </si>
  <si>
    <t>Outstanding as at 
March 31, 2026
(At Market / Fair Value)</t>
  </si>
  <si>
    <t>Details of large holdings (over 25% of the NAV of the Scheme) as on March 31, 2026.</t>
  </si>
  <si>
    <t>Scheme has not declared any bonus during the half-year period ended March 31, 2026.</t>
  </si>
  <si>
    <t>Scheme has not invested  in foreign securities/ American Depository Receipts (ADRs)/ Global Depository Receipts (GDRs)/ International  Mutual Fund during the half-year period ended  March 31, 2026.</t>
  </si>
  <si>
    <t>Net Derivative Exposure as on March 31, 2026 
(Rs. In crores)</t>
  </si>
  <si>
    <t>Net Assets as on March 31, 2026
(Rs. In crores)</t>
  </si>
  <si>
    <t>No Scheme has borrowed money for half-year period ended March 31, 2026.</t>
  </si>
  <si>
    <t>During the half year ended March 31, 2026, none of the schemes subscribed in the issues lead managed by the associate companies or subscribed to any issue of equity or debt on a private placement basis where the sponsor or its associate companies of devolved with respect the the same.</t>
  </si>
  <si>
    <t>Check</t>
  </si>
  <si>
    <t>December 08, 2025</t>
  </si>
  <si>
    <t>February 26, 2026</t>
  </si>
  <si>
    <t>October 01, 2025 to March 31, 2026</t>
  </si>
  <si>
    <t>Investment made by schemes of Abakkus Mutual Fund in the company/subsidiary</t>
  </si>
  <si>
    <t>December 12, 2025</t>
  </si>
  <si>
    <t>December 29, 2025</t>
  </si>
  <si>
    <t>March 17, 2026</t>
  </si>
  <si>
    <t>Ex DATE</t>
  </si>
  <si>
    <t>FUND CODE</t>
  </si>
  <si>
    <t>FUND NAME</t>
  </si>
  <si>
    <t>CAMS CODE/ KARVY CODE</t>
  </si>
  <si>
    <t>Base NAV</t>
  </si>
  <si>
    <t>Cum NAV</t>
  </si>
  <si>
    <t>Published rate</t>
  </si>
  <si>
    <t>Final Dividend per unit</t>
  </si>
  <si>
    <t>EX NAV</t>
  </si>
  <si>
    <t>Individuals Div per Unit</t>
  </si>
  <si>
    <t>Corporate Div per unit</t>
  </si>
  <si>
    <t>Individuals DDT per Unit</t>
  </si>
  <si>
    <t>Corporate DDT per unit</t>
  </si>
  <si>
    <t>Net Dividend (Individual)</t>
  </si>
  <si>
    <t>Net Dividend (Non-Individual)</t>
  </si>
  <si>
    <t>DDT (Individual)</t>
  </si>
  <si>
    <t>DDT (Non-Individual)</t>
  </si>
  <si>
    <t>Individual Investors</t>
  </si>
  <si>
    <t>Corporate Investors</t>
  </si>
  <si>
    <t>Total Net Dividend Payable</t>
  </si>
  <si>
    <t>Total Distribution Tax Payable</t>
  </si>
  <si>
    <t>Gross Dividend Amount</t>
  </si>
  <si>
    <t>Dist Surplus before Dividend</t>
  </si>
  <si>
    <t>Dist Surplus After Dividend</t>
  </si>
  <si>
    <t>Total Units</t>
  </si>
  <si>
    <t>Difference in Units</t>
  </si>
  <si>
    <t>01/01/2026</t>
  </si>
  <si>
    <t xml:space="preserve"> </t>
  </si>
  <si>
    <t>01/02/2026</t>
  </si>
  <si>
    <t>01/03/2026</t>
  </si>
  <si>
    <t>02/01/2026</t>
  </si>
  <si>
    <t>02/02/2026</t>
  </si>
  <si>
    <t>02/03/2026</t>
  </si>
  <si>
    <t>03/02/2026</t>
  </si>
  <si>
    <t>03/03/2026</t>
  </si>
  <si>
    <t>04/01/2026</t>
  </si>
  <si>
    <t>04/02/2026</t>
  </si>
  <si>
    <t>04/03/2026</t>
  </si>
  <si>
    <t>05/01/2026</t>
  </si>
  <si>
    <t>05/02/2026</t>
  </si>
  <si>
    <t>05/03/2026</t>
  </si>
  <si>
    <t>06/01/2026</t>
  </si>
  <si>
    <t>06/02/2026</t>
  </si>
  <si>
    <t>06/03/2026</t>
  </si>
  <si>
    <t>07/01/2026</t>
  </si>
  <si>
    <t>08/01/2026</t>
  </si>
  <si>
    <t>08/02/2026</t>
  </si>
  <si>
    <t>08/03/2026</t>
  </si>
  <si>
    <t>09/01/2026</t>
  </si>
  <si>
    <t>09/02/2026</t>
  </si>
  <si>
    <t>09/03/2026</t>
  </si>
  <si>
    <t>10/02/2026</t>
  </si>
  <si>
    <t>10/03/2026</t>
  </si>
  <si>
    <t>11/01/2026</t>
  </si>
  <si>
    <t>11/02/2026</t>
  </si>
  <si>
    <t>11/03/2026</t>
  </si>
  <si>
    <t>12/01/2026</t>
  </si>
  <si>
    <t>12/02/2026</t>
  </si>
  <si>
    <t>12/03/2026</t>
  </si>
  <si>
    <t>13/01/2026</t>
  </si>
  <si>
    <t>13/02/2026</t>
  </si>
  <si>
    <t>13/03/2026</t>
  </si>
  <si>
    <t>14/01/2026</t>
  </si>
  <si>
    <t>14/12/2025</t>
  </si>
  <si>
    <t>15/01/2026</t>
  </si>
  <si>
    <t>15/02/2026</t>
  </si>
  <si>
    <t>15/03/2026</t>
  </si>
  <si>
    <t>15/12/2025</t>
  </si>
  <si>
    <t>16/01/2026</t>
  </si>
  <si>
    <t>16/02/2026</t>
  </si>
  <si>
    <t>16/03/2026</t>
  </si>
  <si>
    <t>16/12/2025</t>
  </si>
  <si>
    <t>17/02/2026</t>
  </si>
  <si>
    <t>17/03/2026</t>
  </si>
  <si>
    <t>17/12/2025</t>
  </si>
  <si>
    <t>18/01/2026</t>
  </si>
  <si>
    <t>18/02/2026</t>
  </si>
  <si>
    <t>18/03/2026</t>
  </si>
  <si>
    <t>18/12/2025</t>
  </si>
  <si>
    <t>19/01/2026</t>
  </si>
  <si>
    <t>19/02/2026</t>
  </si>
  <si>
    <t>19/03/2026</t>
  </si>
  <si>
    <t>19/12/2025</t>
  </si>
  <si>
    <t>20/01/2026</t>
  </si>
  <si>
    <t>20/02/2026</t>
  </si>
  <si>
    <t>20/03/2026</t>
  </si>
  <si>
    <t>21/01/2026</t>
  </si>
  <si>
    <t>21/12/2025</t>
  </si>
  <si>
    <t>22/01/2026</t>
  </si>
  <si>
    <t>22/02/2026</t>
  </si>
  <si>
    <t>22/03/2026</t>
  </si>
  <si>
    <t>22/12/2025</t>
  </si>
  <si>
    <t>23/01/2026</t>
  </si>
  <si>
    <t>23/02/2026</t>
  </si>
  <si>
    <t>23/03/2026</t>
  </si>
  <si>
    <t>23/12/2025</t>
  </si>
  <si>
    <t>24/02/2026</t>
  </si>
  <si>
    <t>24/03/2026</t>
  </si>
  <si>
    <t>24/12/2025</t>
  </si>
  <si>
    <t>25/02/2026</t>
  </si>
  <si>
    <t>25/03/2026</t>
  </si>
  <si>
    <t>25/12/2025</t>
  </si>
  <si>
    <t>26/01/2026</t>
  </si>
  <si>
    <t>26/02/2026</t>
  </si>
  <si>
    <t>26/03/2026</t>
  </si>
  <si>
    <t>26/12/2025</t>
  </si>
  <si>
    <t>27/01/2026</t>
  </si>
  <si>
    <t>27/02/2026</t>
  </si>
  <si>
    <t>27/03/2026</t>
  </si>
  <si>
    <t>28/01/2026</t>
  </si>
  <si>
    <t>28/12/2025</t>
  </si>
  <si>
    <t>29/01/2026</t>
  </si>
  <si>
    <t>29/03/2026</t>
  </si>
  <si>
    <t>29/12/2025</t>
  </si>
  <si>
    <t>30/01/2026</t>
  </si>
  <si>
    <t>30/03/2026</t>
  </si>
  <si>
    <t>30/12/2025</t>
  </si>
  <si>
    <t>31/12/2025</t>
  </si>
  <si>
    <t>Benchmark</t>
  </si>
  <si>
    <t>Benchmark index</t>
  </si>
  <si>
    <t>BSE 500 Index (TRI)</t>
  </si>
  <si>
    <t>CRISIL Liquid Debt A-I TRI</t>
  </si>
  <si>
    <t>NIFTY SmallCap 250 TRI</t>
  </si>
  <si>
    <t>Payments to associate/group companies (if applicable) [Rs. in Crores]</t>
  </si>
  <si>
    <t>Provision for Doubtful Income/Debts [Rs. in Crores]</t>
  </si>
  <si>
    <t>TRIAL BALANCE REPORT FOR THE PERIOD 01 Oct 2025 to 31 Mar 2026</t>
  </si>
  <si>
    <t>211017</t>
  </si>
  <si>
    <t>PAYABLE - COST OF STATUTORY ADVERTISEMENT</t>
  </si>
  <si>
    <t>211020</t>
  </si>
  <si>
    <t>PAYABLE - AUDIT FEES</t>
  </si>
  <si>
    <t>211027</t>
  </si>
  <si>
    <t>PAYABLE - OTHER OPERATING EXPENSES</t>
  </si>
  <si>
    <t>211036</t>
  </si>
  <si>
    <t>PAYABLE - TRUSTEE FEES</t>
  </si>
  <si>
    <t>211059</t>
  </si>
  <si>
    <t>PAYABLE - R&amp;T OUT-OF-POCKET EXPENSES</t>
  </si>
  <si>
    <t>211076</t>
  </si>
  <si>
    <t>NSDL &amp; CDSL CHARGES PAYABLE</t>
  </si>
  <si>
    <t>816025</t>
  </si>
  <si>
    <t>OUT OF POCKET EXPENSES - R&amp;T</t>
  </si>
  <si>
    <t>216226</t>
  </si>
  <si>
    <t>INDEX CHARGES PAYABLE</t>
  </si>
  <si>
    <t>Plan</t>
  </si>
  <si>
    <t>For and on behalf of Board of Directors of</t>
  </si>
  <si>
    <t>Sd/-</t>
  </si>
  <si>
    <t>Authorized signatory</t>
  </si>
  <si>
    <t>Place: Mumbai</t>
  </si>
  <si>
    <t>Mutual Fund investments are subject to market risks, read all scheme related documents carefully.</t>
  </si>
  <si>
    <t>Total Recurring Expenses of the Scheme (including 6.1 ,6.2 and 6.3) [Rs. in Crores]**</t>
  </si>
  <si>
    <t>GST</t>
  </si>
  <si>
    <t>i. Half year [%]</t>
  </si>
  <si>
    <t>ii. Last 1 year [%]</t>
  </si>
  <si>
    <t>iii. Last 3 years [%]</t>
  </si>
  <si>
    <t>iv. Last 5 years [%]</t>
  </si>
  <si>
    <t>Schemes in existence less than one year, return are calculated on absolute basis</t>
  </si>
  <si>
    <t>~</t>
  </si>
  <si>
    <t>Compounded Annualised yield of Regular Plan in case of plan in existence for more than **~</t>
  </si>
  <si>
    <t>Compounded Annualised yield of Direct Plan in case of plan in existence for more than **~</t>
  </si>
  <si>
    <t>12.12.2025 to 31.03.2026</t>
  </si>
  <si>
    <t>29.12.2025 to 31.03.2026</t>
  </si>
  <si>
    <t>Scheme launched during the half year ended March 2026, hence there are no opening balances and NAVs at the beginning of the half year period</t>
  </si>
  <si>
    <t>NA^^</t>
  </si>
  <si>
    <t>Abakkus Investment Managers Private Limited</t>
  </si>
  <si>
    <t>Abakkus Trustee Private Limited</t>
  </si>
  <si>
    <t>17.03.2026 to 31.03.2026</t>
  </si>
  <si>
    <t>Date:  29 Apr 2026</t>
  </si>
  <si>
    <t>iv. Since launch of the scheme [% absolute return]</t>
  </si>
  <si>
    <t>v. Since launch of the scheme [% absolute return]</t>
  </si>
  <si>
    <t>Scheme name</t>
  </si>
  <si>
    <t>Scheme Risk o meter</t>
  </si>
  <si>
    <t>Benchmark Name</t>
  </si>
  <si>
    <t>Benchmark Risk o meter</t>
  </si>
  <si>
    <t xml:space="preserve">Abakkus Flexi Cap Fund </t>
  </si>
  <si>
    <t>"The primary investment objective of the scheme is to generate capital appreciation &amp; provide long-term growth opportunities through equity and equity related instruments by investing in a diversified portfolio of large cap, mid cap and small cap securities and the secondary objective is to generate consistent returns by investing in debt and money market securities.
“There is no assurance that the investment objective of the Scheme will be achieved."</t>
  </si>
  <si>
    <t xml:space="preserve">BSE 500 Index (TRI) </t>
  </si>
  <si>
    <t>The Scheme seeks to generate long-term capital appreciation by
investing predominantly in equity and equity related securities of
Small Cap companies.
The Scheme does not guarantee/indicate any returns. There is no assurance that the investment objective of the Scheme will be achieved.</t>
  </si>
  <si>
    <t>"The Investment Objective of the scheme is to generate optimal returns consistent with moderate levels of risk
and high liquidity by investing in debt and money market
instruments.
“There is no assurance that the investment objective of the Scheme will be achieved."</t>
  </si>
  <si>
    <t>PRODUCT LABELLING WITH RISKOMETER AND POTENTIAL RISK CLASS MATRIX AS ON MARCH 31, 2026</t>
  </si>
  <si>
    <t>Potential Risk Class (PRC)</t>
  </si>
  <si>
    <t>The unaudited financial results for the half year ended March 31, 2026 have been approved by the Board of Abakkus Investment Managers Private Limited and Abakkus Trustee Private Limited through circular resolutions on Apr 29, 2026.</t>
  </si>
  <si>
    <t>Unaudited Financial Results Of The Schemes Of Abakkus Mutual Fund For The Period Ended March 31, 2026.
(Pursuant To The Provisions Of Regulation 59 Of The Securities And Exchange Board Of India (Mutual Funds) Regulations, 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</si>
</sst>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 #,##0.00_ ;_ * \-#,##0.00_ ;_ * &quot;-&quot;??_ ;_ @_ "/>
    <numFmt numFmtId="164" formatCode="_(* #,##0.00_);_(* \(#,##0.00\);_(* &quot;-&quot;??_);_(@_)"/>
    <numFmt numFmtId="165" formatCode="0.00_);\(0.00\)"/>
    <numFmt numFmtId="166" formatCode="dd/mmm/yyyy"/>
    <numFmt numFmtId="167" formatCode="_(* #,##0.000000_);_(* \(#,##0.000000\);_(* &quot;-&quot;??_);_(@_)"/>
    <numFmt numFmtId="168" formatCode="#,##0.0"/>
    <numFmt numFmtId="169" formatCode="#,##0.0_);\(#,##0.0\)"/>
    <numFmt numFmtId="170" formatCode="_(* #,##0.0000_);_(* \(#,##0.0000\);_(* &quot;-&quot;??_);_(@_)"/>
    <numFmt numFmtId="171" formatCode="_(* #,##0.00_);_(* \(#,##0.00\);_(* \-??_);_(@_)"/>
    <numFmt numFmtId="172" formatCode="#,##0.00000;\-#,##0.00000"/>
    <numFmt numFmtId="173" formatCode="_(* #,##0.000_);_(* \(#,##0.000\);_(* &quot;-&quot;??_);_(@_)"/>
    <numFmt numFmtId="174" formatCode="0.00\ &quot;@&quot;"/>
    <numFmt numFmtId="175" formatCode="#,##0.0000"/>
    <numFmt numFmtId="176" formatCode="_(* #,##0.000000000_);_(* \(#,##0.000000000\);_(* \-??_);_(@_)"/>
    <numFmt numFmtId="177" formatCode="dd\-mmm\-yyyy"/>
    <numFmt numFmtId="178" formatCode="_(* #,##0.0000_);_(* \(#,##0.0000\);_(* \-??_);_(@_)"/>
  </numFmts>
  <fonts count="29">
    <font>
      <sz val="11"/>
      <color theme="1"/>
      <name val="Calibri"/>
      <family val="2"/>
      <scheme val="minor"/>
    </font>
    <font>
      <sz val="10"/>
      <name val="MS Sans Serif"/>
      <family val="2"/>
    </font>
    <font>
      <sz val="10"/>
      <name val="Arial"/>
      <family val="2"/>
    </font>
    <font>
      <sz val="10"/>
      <name val="Tahoma"/>
      <family val="2"/>
    </font>
    <font>
      <sz val="11"/>
      <color theme="1"/>
      <name val="Calibri"/>
      <family val="2"/>
      <scheme val="minor"/>
    </font>
    <font>
      <sz val="10"/>
      <name val="Tenorite"/>
    </font>
    <font>
      <sz val="10"/>
      <color theme="1"/>
      <name val="Tenorite"/>
    </font>
    <font>
      <b/>
      <sz val="18"/>
      <name val="Tenorite"/>
    </font>
    <font>
      <b/>
      <sz val="14"/>
      <name val="Tenorite"/>
    </font>
    <font>
      <b/>
      <sz val="10"/>
      <name val="Tenorite"/>
    </font>
    <font>
      <b/>
      <sz val="10"/>
      <color theme="1"/>
      <name val="Tenorite"/>
    </font>
    <font>
      <sz val="10"/>
      <color indexed="10"/>
      <name val="Tenorite"/>
    </font>
    <font>
      <b/>
      <sz val="11"/>
      <color theme="1"/>
      <name val="Calibri"/>
      <family val="2"/>
      <scheme val="minor"/>
    </font>
    <font>
      <b/>
      <sz val="8"/>
      <color indexed="8"/>
      <name val="Courier New"/>
      <family val="3"/>
    </font>
    <font>
      <b/>
      <sz val="8"/>
      <name val="Arial"/>
      <family val="2"/>
    </font>
    <font>
      <b/>
      <sz val="8"/>
      <color indexed="8"/>
      <name val="Arial"/>
      <family val="2"/>
    </font>
    <font>
      <sz val="8"/>
      <name val="Arial"/>
      <family val="2"/>
    </font>
    <font>
      <b/>
      <sz val="9"/>
      <color rgb="FF000000"/>
      <name val="Arial"/>
      <family val="2"/>
    </font>
    <font>
      <b/>
      <sz val="10"/>
      <color rgb="FF000000"/>
      <name val="Century Gothic"/>
      <family val="2"/>
    </font>
    <font>
      <sz val="9"/>
      <color rgb="FF000000"/>
      <name val="Arial"/>
      <family val="2"/>
    </font>
    <font>
      <sz val="10"/>
      <color rgb="FF000000"/>
      <name val="SansSerif"/>
      <family val="2"/>
    </font>
    <font>
      <b/>
      <sz val="10"/>
      <name val="Times New Roman"/>
      <family val="1"/>
    </font>
    <font>
      <sz val="10"/>
      <name val="Times New Roman"/>
      <family val="1"/>
    </font>
    <font>
      <b/>
      <sz val="16"/>
      <name val="Times New Roman"/>
      <family val="1"/>
    </font>
    <font>
      <b/>
      <u/>
      <sz val="10"/>
      <name val="Arial"/>
      <family val="2"/>
    </font>
    <font>
      <b/>
      <sz val="10"/>
      <color rgb="FF000000"/>
      <name val="Arial"/>
      <family val="2"/>
    </font>
    <font>
      <sz val="11"/>
      <color rgb="FF000000"/>
      <name val="Aptos Narrow"/>
      <family val="2"/>
    </font>
    <font>
      <sz val="11"/>
      <color rgb="FF000000"/>
      <name val="Calibri"/>
      <family val="2"/>
      <scheme val="minor"/>
    </font>
    <font>
      <b/>
      <sz val="11"/>
      <color rgb="FF000000"/>
      <name val="Aptos Narrow"/>
      <family val="2"/>
    </font>
  </fonts>
  <fills count="9">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BFBFBF"/>
        <bgColor rgb="FF000000"/>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auto="1"/>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diagonal/>
    </border>
    <border>
      <left/>
      <right style="medium">
        <color indexed="64"/>
      </right>
      <top style="medium">
        <color indexed="64"/>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10">
    <xf numFmtId="0" fontId="0" fillId="0" borderId="0"/>
    <xf numFmtId="164" fontId="2" fillId="0" borderId="0" applyFont="0" applyFill="0" applyBorder="0" applyAlignment="0" applyProtection="0"/>
    <xf numFmtId="9" fontId="2" fillId="0" borderId="0" applyFont="0" applyFill="0" applyBorder="0" applyAlignment="0" applyProtection="0"/>
    <xf numFmtId="39" fontId="1" fillId="0" borderId="0"/>
    <xf numFmtId="0" fontId="2" fillId="0" borderId="0"/>
    <xf numFmtId="0" fontId="2" fillId="0" borderId="0"/>
    <xf numFmtId="0" fontId="3" fillId="0" borderId="0"/>
    <xf numFmtId="0" fontId="2" fillId="0" borderId="0"/>
    <xf numFmtId="0" fontId="4" fillId="0" borderId="0" applyNumberFormat="0" applyFont="0" applyFill="0" applyBorder="0" applyProtection="0"/>
    <xf numFmtId="43" fontId="4" fillId="0" borderId="0" applyFont="0" applyFill="0" applyBorder="0" applyAlignment="0" applyProtection="0"/>
  </cellStyleXfs>
  <cellXfs count="263">
    <xf numFmtId="0" fontId="0" fillId="0" borderId="0" xfId="0"/>
    <xf numFmtId="39" fontId="9" fillId="0" borderId="19" xfId="3" applyFont="1" applyBorder="1" applyAlignment="1">
      <alignment horizontal="center" vertical="top"/>
    </xf>
    <xf numFmtId="39" fontId="9" fillId="0" borderId="14" xfId="3" applyFont="1" applyBorder="1" applyAlignment="1">
      <alignment horizontal="center" vertical="top"/>
    </xf>
    <xf numFmtId="17" fontId="9" fillId="0" borderId="20" xfId="3" applyNumberFormat="1" applyFont="1" applyBorder="1" applyAlignment="1">
      <alignment horizontal="center" vertical="top" wrapText="1"/>
    </xf>
    <xf numFmtId="39" fontId="9" fillId="0" borderId="21" xfId="3" applyFont="1" applyBorder="1" applyAlignment="1">
      <alignment horizontal="center" vertical="top"/>
    </xf>
    <xf numFmtId="39" fontId="9" fillId="0" borderId="18" xfId="3" applyFont="1" applyBorder="1" applyAlignment="1">
      <alignment horizontal="center" vertical="top"/>
    </xf>
    <xf numFmtId="39" fontId="9" fillId="0" borderId="22" xfId="3" applyFont="1" applyBorder="1" applyAlignment="1">
      <alignment horizontal="center" vertical="top"/>
    </xf>
    <xf numFmtId="39" fontId="9" fillId="0" borderId="0" xfId="3" applyFont="1" applyAlignment="1">
      <alignment horizontal="center" vertical="top"/>
    </xf>
    <xf numFmtId="17" fontId="5" fillId="0" borderId="23" xfId="3" applyNumberFormat="1" applyFont="1" applyBorder="1" applyAlignment="1">
      <alignment horizontal="center" vertical="top" wrapText="1"/>
    </xf>
    <xf numFmtId="39" fontId="5" fillId="0" borderId="24" xfId="3" applyFont="1" applyBorder="1" applyAlignment="1">
      <alignment vertical="top"/>
    </xf>
    <xf numFmtId="39" fontId="5" fillId="0" borderId="17" xfId="3" applyFont="1" applyBorder="1" applyAlignment="1">
      <alignment vertical="top"/>
    </xf>
    <xf numFmtId="1" fontId="5" fillId="0" borderId="0" xfId="3" quotePrefix="1" applyNumberFormat="1" applyFont="1" applyAlignment="1">
      <alignment horizontal="center" vertical="top" wrapText="1"/>
    </xf>
    <xf numFmtId="39" fontId="5" fillId="3" borderId="0" xfId="3" applyFont="1" applyFill="1" applyAlignment="1">
      <alignment vertical="top"/>
    </xf>
    <xf numFmtId="39" fontId="5" fillId="3" borderId="0" xfId="3" applyFont="1" applyFill="1" applyAlignment="1">
      <alignment horizontal="right" vertical="top"/>
    </xf>
    <xf numFmtId="39" fontId="6" fillId="3" borderId="0" xfId="3" applyFont="1" applyFill="1" applyAlignment="1">
      <alignment vertical="top"/>
    </xf>
    <xf numFmtId="39" fontId="5" fillId="0" borderId="0" xfId="3" applyFont="1" applyAlignment="1">
      <alignment vertical="top"/>
    </xf>
    <xf numFmtId="15" fontId="5" fillId="0" borderId="0" xfId="3" applyNumberFormat="1" applyFont="1" applyAlignment="1">
      <alignment vertical="top"/>
    </xf>
    <xf numFmtId="4" fontId="5" fillId="0" borderId="0" xfId="3" applyNumberFormat="1" applyFont="1" applyAlignment="1">
      <alignment vertical="top"/>
    </xf>
    <xf numFmtId="39" fontId="6" fillId="0" borderId="0" xfId="3" applyFont="1" applyAlignment="1">
      <alignment vertical="top"/>
    </xf>
    <xf numFmtId="39" fontId="9" fillId="0" borderId="15" xfId="3" applyFont="1" applyBorder="1" applyAlignment="1">
      <alignment horizontal="right" vertical="top"/>
    </xf>
    <xf numFmtId="39" fontId="9" fillId="0" borderId="18" xfId="3" applyFont="1" applyBorder="1" applyAlignment="1">
      <alignment horizontal="right" vertical="top"/>
    </xf>
    <xf numFmtId="39" fontId="9" fillId="0" borderId="0" xfId="3" applyFont="1" applyAlignment="1">
      <alignment horizontal="right" vertical="top"/>
    </xf>
    <xf numFmtId="39" fontId="9" fillId="3" borderId="0" xfId="3" applyFont="1" applyFill="1" applyAlignment="1">
      <alignment vertical="top"/>
    </xf>
    <xf numFmtId="39" fontId="9" fillId="0" borderId="0" xfId="3" applyFont="1" applyAlignment="1">
      <alignment vertical="top"/>
    </xf>
    <xf numFmtId="0" fontId="9" fillId="0" borderId="22" xfId="3" applyNumberFormat="1" applyFont="1" applyBorder="1" applyAlignment="1">
      <alignment horizontal="center" vertical="top"/>
    </xf>
    <xf numFmtId="39" fontId="5" fillId="0" borderId="16" xfId="3" applyFont="1" applyBorder="1" applyAlignment="1">
      <alignment vertical="top"/>
    </xf>
    <xf numFmtId="39" fontId="5" fillId="0" borderId="0" xfId="3" applyFont="1" applyAlignment="1">
      <alignment horizontal="right" vertical="top"/>
    </xf>
    <xf numFmtId="164" fontId="5" fillId="0" borderId="22" xfId="1" applyFont="1" applyFill="1" applyBorder="1" applyAlignment="1">
      <alignment horizontal="right" vertical="top"/>
    </xf>
    <xf numFmtId="39" fontId="10" fillId="0" borderId="0" xfId="3" applyFont="1" applyAlignment="1">
      <alignment vertical="top"/>
    </xf>
    <xf numFmtId="167" fontId="9" fillId="3" borderId="0" xfId="1" applyNumberFormat="1" applyFont="1" applyFill="1" applyAlignment="1">
      <alignment vertical="top"/>
    </xf>
    <xf numFmtId="167" fontId="9" fillId="0" borderId="0" xfId="1" applyNumberFormat="1" applyFont="1" applyFill="1" applyAlignment="1">
      <alignment vertical="top"/>
    </xf>
    <xf numFmtId="0" fontId="9" fillId="0" borderId="21" xfId="1" applyNumberFormat="1" applyFont="1" applyFill="1" applyBorder="1" applyAlignment="1">
      <alignment horizontal="center" vertical="top"/>
    </xf>
    <xf numFmtId="167" fontId="10" fillId="0" borderId="0" xfId="1" applyNumberFormat="1" applyFont="1" applyFill="1" applyAlignment="1">
      <alignment vertical="top"/>
    </xf>
    <xf numFmtId="0" fontId="9" fillId="0" borderId="19" xfId="3" applyNumberFormat="1" applyFont="1" applyBorder="1" applyAlignment="1">
      <alignment horizontal="center" vertical="top"/>
    </xf>
    <xf numFmtId="39" fontId="5" fillId="0" borderId="14" xfId="3" applyFont="1" applyBorder="1" applyAlignment="1">
      <alignment vertical="top"/>
    </xf>
    <xf numFmtId="39" fontId="5" fillId="0" borderId="15" xfId="3" applyFont="1" applyBorder="1" applyAlignment="1">
      <alignment horizontal="right" vertical="top"/>
    </xf>
    <xf numFmtId="39" fontId="5" fillId="0" borderId="19" xfId="3" applyFont="1" applyBorder="1" applyAlignment="1">
      <alignment horizontal="right" vertical="top"/>
    </xf>
    <xf numFmtId="0" fontId="9" fillId="0" borderId="0" xfId="1" applyNumberFormat="1" applyFont="1" applyFill="1" applyAlignment="1">
      <alignment vertical="top"/>
    </xf>
    <xf numFmtId="168" fontId="9" fillId="0" borderId="20" xfId="1" applyNumberFormat="1" applyFont="1" applyFill="1" applyBorder="1" applyAlignment="1">
      <alignment horizontal="center" vertical="top"/>
    </xf>
    <xf numFmtId="39" fontId="5" fillId="0" borderId="25" xfId="3" applyFont="1" applyBorder="1" applyAlignment="1">
      <alignment horizontal="right" vertical="top"/>
    </xf>
    <xf numFmtId="39" fontId="5" fillId="0" borderId="20" xfId="3" applyFont="1" applyBorder="1" applyAlignment="1">
      <alignment horizontal="right" vertical="top"/>
    </xf>
    <xf numFmtId="39" fontId="5" fillId="0" borderId="22" xfId="1" applyNumberFormat="1" applyFont="1" applyFill="1" applyBorder="1" applyAlignment="1">
      <alignment horizontal="right" vertical="top"/>
    </xf>
    <xf numFmtId="39" fontId="5" fillId="0" borderId="21" xfId="3" applyFont="1" applyBorder="1" applyAlignment="1">
      <alignment horizontal="right" vertical="top"/>
    </xf>
    <xf numFmtId="169" fontId="9" fillId="0" borderId="14" xfId="3" applyNumberFormat="1" applyFont="1" applyBorder="1" applyAlignment="1">
      <alignment horizontal="center" vertical="top"/>
    </xf>
    <xf numFmtId="169" fontId="9" fillId="0" borderId="16" xfId="3" applyNumberFormat="1" applyFont="1" applyBorder="1" applyAlignment="1">
      <alignment horizontal="center" vertical="top"/>
    </xf>
    <xf numFmtId="39" fontId="5" fillId="0" borderId="22" xfId="3" applyFont="1" applyBorder="1" applyAlignment="1">
      <alignment horizontal="right" vertical="top"/>
    </xf>
    <xf numFmtId="39" fontId="9" fillId="0" borderId="16" xfId="3" applyFont="1" applyBorder="1" applyAlignment="1">
      <alignment vertical="top"/>
    </xf>
    <xf numFmtId="170" fontId="5" fillId="0" borderId="22" xfId="1" applyNumberFormat="1" applyFont="1" applyFill="1" applyBorder="1" applyAlignment="1">
      <alignment horizontal="right" vertical="top"/>
    </xf>
    <xf numFmtId="169" fontId="9" fillId="0" borderId="22" xfId="3" applyNumberFormat="1" applyFont="1" applyBorder="1" applyAlignment="1">
      <alignment horizontal="center" vertical="top"/>
    </xf>
    <xf numFmtId="171" fontId="5" fillId="0" borderId="22" xfId="1" applyNumberFormat="1" applyFont="1" applyFill="1" applyBorder="1" applyAlignment="1" applyProtection="1">
      <alignment horizontal="right" vertical="top"/>
    </xf>
    <xf numFmtId="171" fontId="5" fillId="0" borderId="26" xfId="1" applyNumberFormat="1" applyFont="1" applyFill="1" applyBorder="1" applyAlignment="1" applyProtection="1">
      <alignment horizontal="right" vertical="top"/>
    </xf>
    <xf numFmtId="169" fontId="5" fillId="0" borderId="16" xfId="3" applyNumberFormat="1" applyFont="1" applyBorder="1" applyAlignment="1">
      <alignment horizontal="center" vertical="top"/>
    </xf>
    <xf numFmtId="39" fontId="5" fillId="0" borderId="18" xfId="3" applyFont="1" applyBorder="1" applyAlignment="1">
      <alignment horizontal="right" vertical="top"/>
    </xf>
    <xf numFmtId="167" fontId="5" fillId="0" borderId="21" xfId="1" applyNumberFormat="1" applyFont="1" applyFill="1" applyBorder="1" applyAlignment="1">
      <alignment horizontal="right" vertical="top"/>
    </xf>
    <xf numFmtId="169" fontId="5" fillId="0" borderId="14" xfId="3" applyNumberFormat="1" applyFont="1" applyBorder="1" applyAlignment="1">
      <alignment horizontal="center" vertical="top"/>
    </xf>
    <xf numFmtId="39" fontId="9" fillId="0" borderId="16" xfId="3" applyFont="1" applyBorder="1" applyAlignment="1">
      <alignment horizontal="left" vertical="top"/>
    </xf>
    <xf numFmtId="0" fontId="5" fillId="0" borderId="16" xfId="4" applyFont="1" applyBorder="1" applyAlignment="1">
      <alignment vertical="top"/>
    </xf>
    <xf numFmtId="164" fontId="5" fillId="0" borderId="0" xfId="1" applyFont="1" applyAlignment="1">
      <alignment vertical="top"/>
    </xf>
    <xf numFmtId="164" fontId="6" fillId="0" borderId="0" xfId="1" applyFont="1" applyAlignment="1">
      <alignment vertical="top"/>
    </xf>
    <xf numFmtId="172" fontId="6" fillId="0" borderId="0" xfId="3" applyNumberFormat="1" applyFont="1" applyAlignment="1">
      <alignment vertical="top"/>
    </xf>
    <xf numFmtId="39" fontId="5" fillId="0" borderId="16" xfId="3" applyFont="1" applyBorder="1" applyAlignment="1">
      <alignment vertical="top" wrapText="1"/>
    </xf>
    <xf numFmtId="0" fontId="5" fillId="0" borderId="16" xfId="4" applyFont="1" applyBorder="1" applyAlignment="1">
      <alignment vertical="top" wrapText="1"/>
    </xf>
    <xf numFmtId="164" fontId="5" fillId="3" borderId="0" xfId="1" applyFont="1" applyFill="1" applyAlignment="1">
      <alignment vertical="top"/>
    </xf>
    <xf numFmtId="164" fontId="5" fillId="0" borderId="0" xfId="1" applyFont="1" applyFill="1" applyAlignment="1">
      <alignment vertical="top"/>
    </xf>
    <xf numFmtId="164" fontId="6" fillId="0" borderId="0" xfId="1" applyFont="1" applyFill="1" applyAlignment="1">
      <alignment vertical="top"/>
    </xf>
    <xf numFmtId="169" fontId="9" fillId="0" borderId="20" xfId="3" applyNumberFormat="1" applyFont="1" applyBorder="1" applyAlignment="1">
      <alignment horizontal="center" vertical="top"/>
    </xf>
    <xf numFmtId="169" fontId="9" fillId="0" borderId="19" xfId="3" applyNumberFormat="1" applyFont="1" applyBorder="1" applyAlignment="1">
      <alignment horizontal="center" vertical="top"/>
    </xf>
    <xf numFmtId="39" fontId="5" fillId="0" borderId="16" xfId="3" applyFont="1" applyBorder="1" applyAlignment="1">
      <alignment horizontal="left" vertical="top"/>
    </xf>
    <xf numFmtId="4" fontId="5" fillId="0" borderId="0" xfId="2" applyNumberFormat="1" applyFont="1" applyFill="1" applyAlignment="1">
      <alignment vertical="top"/>
    </xf>
    <xf numFmtId="10" fontId="6" fillId="0" borderId="0" xfId="2" applyNumberFormat="1" applyFont="1" applyFill="1" applyAlignment="1">
      <alignment vertical="top"/>
    </xf>
    <xf numFmtId="164" fontId="5" fillId="0" borderId="22" xfId="1" applyFont="1" applyBorder="1" applyAlignment="1">
      <alignment horizontal="right" vertical="top"/>
    </xf>
    <xf numFmtId="10" fontId="5" fillId="0" borderId="0" xfId="3" applyNumberFormat="1" applyFont="1" applyAlignment="1">
      <alignment vertical="top"/>
    </xf>
    <xf numFmtId="10" fontId="6" fillId="0" borderId="0" xfId="3" applyNumberFormat="1" applyFont="1" applyAlignment="1">
      <alignment vertical="top"/>
    </xf>
    <xf numFmtId="165" fontId="5" fillId="0" borderId="22" xfId="1" applyNumberFormat="1" applyFont="1" applyFill="1" applyBorder="1" applyAlignment="1">
      <alignment horizontal="right" vertical="top"/>
    </xf>
    <xf numFmtId="10" fontId="5" fillId="0" borderId="22" xfId="2" applyNumberFormat="1" applyFont="1" applyFill="1" applyBorder="1" applyAlignment="1">
      <alignment horizontal="right" vertical="top"/>
    </xf>
    <xf numFmtId="10" fontId="5" fillId="0" borderId="0" xfId="2" applyNumberFormat="1" applyFont="1" applyFill="1" applyBorder="1" applyAlignment="1">
      <alignment horizontal="right" vertical="top"/>
    </xf>
    <xf numFmtId="39" fontId="11" fillId="0" borderId="0" xfId="3" applyFont="1" applyAlignment="1">
      <alignment vertical="top"/>
    </xf>
    <xf numFmtId="169" fontId="9" fillId="0" borderId="17" xfId="3" applyNumberFormat="1" applyFont="1" applyBorder="1" applyAlignment="1">
      <alignment horizontal="center" vertical="top"/>
    </xf>
    <xf numFmtId="169" fontId="5" fillId="0" borderId="19" xfId="3" applyNumberFormat="1" applyFont="1" applyBorder="1" applyAlignment="1">
      <alignment horizontal="center" vertical="top"/>
    </xf>
    <xf numFmtId="10" fontId="5" fillId="0" borderId="22" xfId="2" quotePrefix="1" applyNumberFormat="1" applyFont="1" applyFill="1" applyBorder="1" applyAlignment="1">
      <alignment horizontal="right" vertical="top"/>
    </xf>
    <xf numFmtId="166" fontId="5" fillId="0" borderId="22" xfId="3" applyNumberFormat="1" applyFont="1" applyBorder="1" applyAlignment="1">
      <alignment horizontal="right" vertical="top"/>
    </xf>
    <xf numFmtId="10" fontId="5" fillId="0" borderId="16" xfId="2" quotePrefix="1" applyNumberFormat="1" applyFont="1" applyFill="1" applyBorder="1" applyAlignment="1">
      <alignment horizontal="right" vertical="top"/>
    </xf>
    <xf numFmtId="10" fontId="5" fillId="0" borderId="0" xfId="2" quotePrefix="1" applyNumberFormat="1" applyFont="1" applyFill="1" applyBorder="1" applyAlignment="1">
      <alignment horizontal="right" vertical="top"/>
    </xf>
    <xf numFmtId="0" fontId="5" fillId="0" borderId="0" xfId="4" applyFont="1" applyAlignment="1">
      <alignment vertical="top"/>
    </xf>
    <xf numFmtId="164" fontId="5" fillId="0" borderId="21" xfId="3" applyNumberFormat="1" applyFont="1" applyBorder="1" applyAlignment="1">
      <alignment horizontal="right" vertical="top"/>
    </xf>
    <xf numFmtId="4" fontId="0" fillId="0" borderId="0" xfId="0" applyNumberFormat="1"/>
    <xf numFmtId="14" fontId="0" fillId="0" borderId="0" xfId="0" applyNumberFormat="1"/>
    <xf numFmtId="4" fontId="0" fillId="0" borderId="0" xfId="0" quotePrefix="1" applyNumberFormat="1"/>
    <xf numFmtId="0" fontId="0" fillId="0" borderId="0" xfId="0" quotePrefix="1"/>
    <xf numFmtId="0" fontId="0" fillId="4" borderId="0" xfId="0" applyFill="1"/>
    <xf numFmtId="15" fontId="5" fillId="3" borderId="0" xfId="3" applyNumberFormat="1" applyFont="1" applyFill="1" applyAlignment="1">
      <alignment vertical="top"/>
    </xf>
    <xf numFmtId="173" fontId="5" fillId="0" borderId="22" xfId="1" applyNumberFormat="1" applyFont="1" applyFill="1" applyBorder="1" applyAlignment="1">
      <alignment horizontal="right" vertical="top"/>
    </xf>
    <xf numFmtId="173" fontId="5" fillId="0" borderId="22" xfId="1" applyNumberFormat="1" applyFont="1" applyBorder="1" applyAlignment="1">
      <alignment horizontal="right" vertical="top"/>
    </xf>
    <xf numFmtId="170" fontId="5" fillId="0" borderId="22" xfId="1" applyNumberFormat="1" applyFont="1" applyBorder="1" applyAlignment="1">
      <alignment horizontal="right" vertical="top"/>
    </xf>
    <xf numFmtId="0" fontId="13" fillId="0" borderId="0" xfId="0" applyFont="1" applyAlignment="1">
      <alignment horizontal="left" vertical="center" wrapText="1"/>
    </xf>
    <xf numFmtId="0" fontId="14" fillId="0" borderId="0" xfId="0" applyFont="1"/>
    <xf numFmtId="0" fontId="0" fillId="5" borderId="0" xfId="0" applyFill="1"/>
    <xf numFmtId="0" fontId="12" fillId="5" borderId="0" xfId="8" applyFont="1" applyFill="1"/>
    <xf numFmtId="164" fontId="0" fillId="5" borderId="0" xfId="1" applyFont="1" applyFill="1"/>
    <xf numFmtId="164" fontId="12" fillId="5" borderId="0" xfId="1" applyFont="1" applyFill="1"/>
    <xf numFmtId="0" fontId="10" fillId="0" borderId="0" xfId="0" applyFont="1"/>
    <xf numFmtId="0" fontId="6" fillId="0" borderId="0" xfId="0" applyFont="1"/>
    <xf numFmtId="0" fontId="17" fillId="0" borderId="5" xfId="0" applyFont="1" applyBorder="1" applyAlignment="1">
      <alignment horizontal="left" vertical="top" wrapText="1"/>
    </xf>
    <xf numFmtId="15" fontId="17" fillId="0" borderId="5" xfId="0" applyNumberFormat="1" applyFont="1" applyBorder="1" applyAlignment="1">
      <alignment horizontal="left" vertical="top" wrapText="1"/>
    </xf>
    <xf numFmtId="0" fontId="18" fillId="6" borderId="27" xfId="0" applyFont="1" applyFill="1" applyBorder="1" applyAlignment="1">
      <alignment vertical="center" wrapText="1"/>
    </xf>
    <xf numFmtId="0" fontId="19" fillId="0" borderId="5" xfId="0" applyFont="1" applyBorder="1" applyAlignment="1">
      <alignment horizontal="left" vertical="top" wrapText="1"/>
    </xf>
    <xf numFmtId="4" fontId="19" fillId="0" borderId="5" xfId="0" applyNumberFormat="1" applyFont="1" applyBorder="1" applyAlignment="1">
      <alignment vertical="top" wrapText="1"/>
    </xf>
    <xf numFmtId="4" fontId="0" fillId="0" borderId="5" xfId="0" applyNumberFormat="1" applyBorder="1"/>
    <xf numFmtId="15" fontId="0" fillId="0" borderId="5" xfId="0" applyNumberFormat="1" applyBorder="1"/>
    <xf numFmtId="10" fontId="4" fillId="0" borderId="0" xfId="2" applyNumberFormat="1" applyFont="1"/>
    <xf numFmtId="10" fontId="0" fillId="0" borderId="0" xfId="2" applyNumberFormat="1" applyFont="1"/>
    <xf numFmtId="10" fontId="0" fillId="0" borderId="0" xfId="0" applyNumberFormat="1"/>
    <xf numFmtId="10" fontId="12" fillId="0" borderId="0" xfId="2" applyNumberFormat="1" applyFont="1"/>
    <xf numFmtId="0" fontId="12" fillId="0" borderId="5" xfId="0" applyFont="1" applyBorder="1"/>
    <xf numFmtId="4" fontId="12" fillId="0" borderId="5" xfId="0" applyNumberFormat="1" applyFont="1" applyBorder="1"/>
    <xf numFmtId="15" fontId="12" fillId="0" borderId="5" xfId="0" applyNumberFormat="1" applyFont="1" applyBorder="1"/>
    <xf numFmtId="15" fontId="0" fillId="0" borderId="0" xfId="0" applyNumberFormat="1"/>
    <xf numFmtId="39" fontId="5" fillId="7" borderId="0" xfId="3" applyFont="1" applyFill="1" applyAlignment="1">
      <alignment vertical="top"/>
    </xf>
    <xf numFmtId="169" fontId="9" fillId="7" borderId="16" xfId="3" applyNumberFormat="1" applyFont="1" applyFill="1" applyBorder="1" applyAlignment="1">
      <alignment horizontal="center" vertical="top"/>
    </xf>
    <xf numFmtId="39" fontId="5" fillId="7" borderId="16" xfId="3" applyFont="1" applyFill="1" applyBorder="1" applyAlignment="1">
      <alignment vertical="top"/>
    </xf>
    <xf numFmtId="39" fontId="5" fillId="7" borderId="0" xfId="3" applyFont="1" applyFill="1" applyAlignment="1">
      <alignment horizontal="right" vertical="top"/>
    </xf>
    <xf numFmtId="164" fontId="5" fillId="7" borderId="22" xfId="1" applyFont="1" applyFill="1" applyBorder="1" applyAlignment="1">
      <alignment horizontal="right" vertical="top"/>
    </xf>
    <xf numFmtId="10" fontId="5" fillId="7" borderId="0" xfId="3" applyNumberFormat="1" applyFont="1" applyFill="1" applyAlignment="1">
      <alignment vertical="top"/>
    </xf>
    <xf numFmtId="10" fontId="6" fillId="7" borderId="0" xfId="3" applyNumberFormat="1" applyFont="1" applyFill="1" applyAlignment="1">
      <alignment vertical="top"/>
    </xf>
    <xf numFmtId="39" fontId="6" fillId="7" borderId="0" xfId="3" applyFont="1" applyFill="1" applyAlignment="1">
      <alignment vertical="top"/>
    </xf>
    <xf numFmtId="1" fontId="5" fillId="0" borderId="0" xfId="3" quotePrefix="1" applyNumberFormat="1" applyFont="1" applyAlignment="1">
      <alignment horizontal="center" vertical="top"/>
    </xf>
    <xf numFmtId="0" fontId="6" fillId="0" borderId="0" xfId="4" applyFont="1" applyAlignment="1">
      <alignment vertical="top"/>
    </xf>
    <xf numFmtId="0" fontId="9" fillId="0" borderId="0" xfId="5" applyFont="1" applyAlignment="1">
      <alignment vertical="top"/>
    </xf>
    <xf numFmtId="0" fontId="5" fillId="0" borderId="0" xfId="5" applyFont="1" applyAlignment="1">
      <alignment vertical="top"/>
    </xf>
    <xf numFmtId="0" fontId="9" fillId="0" borderId="1" xfId="5" applyFont="1" applyBorder="1" applyAlignment="1">
      <alignment horizontal="center" vertical="top" wrapText="1"/>
    </xf>
    <xf numFmtId="2" fontId="5" fillId="0" borderId="4" xfId="1" applyNumberFormat="1" applyFont="1" applyFill="1" applyBorder="1" applyAlignment="1" applyProtection="1">
      <alignment horizontal="center" vertical="top"/>
    </xf>
    <xf numFmtId="10" fontId="5" fillId="0" borderId="4" xfId="2" applyNumberFormat="1" applyFont="1" applyFill="1" applyBorder="1" applyAlignment="1" applyProtection="1">
      <alignment horizontal="center" vertical="top"/>
    </xf>
    <xf numFmtId="2" fontId="5" fillId="0" borderId="0" xfId="1" applyNumberFormat="1" applyFont="1" applyFill="1" applyBorder="1" applyAlignment="1" applyProtection="1">
      <alignment horizontal="center" vertical="top"/>
    </xf>
    <xf numFmtId="10" fontId="5" fillId="0" borderId="0" xfId="2" applyNumberFormat="1" applyFont="1" applyFill="1" applyBorder="1" applyAlignment="1" applyProtection="1">
      <alignment horizontal="center" vertical="top"/>
    </xf>
    <xf numFmtId="10" fontId="5" fillId="0" borderId="0" xfId="2" applyNumberFormat="1" applyFont="1" applyFill="1" applyBorder="1" applyAlignment="1">
      <alignment horizontal="center" vertical="top"/>
    </xf>
    <xf numFmtId="0" fontId="5" fillId="0" borderId="0" xfId="5" applyFont="1" applyAlignment="1">
      <alignment vertical="top" wrapText="1"/>
    </xf>
    <xf numFmtId="164" fontId="5" fillId="0" borderId="0" xfId="1" applyFont="1" applyFill="1" applyBorder="1" applyAlignment="1">
      <alignment vertical="top"/>
    </xf>
    <xf numFmtId="10" fontId="5" fillId="0" borderId="0" xfId="2" applyNumberFormat="1" applyFont="1" applyFill="1" applyBorder="1" applyAlignment="1">
      <alignment vertical="top"/>
    </xf>
    <xf numFmtId="2" fontId="5" fillId="0" borderId="6" xfId="1" applyNumberFormat="1" applyFont="1" applyFill="1" applyBorder="1" applyAlignment="1" applyProtection="1">
      <alignment horizontal="center" vertical="top"/>
    </xf>
    <xf numFmtId="10" fontId="5" fillId="0" borderId="5" xfId="2" applyNumberFormat="1" applyFont="1" applyFill="1" applyBorder="1" applyAlignment="1">
      <alignment horizontal="center" vertical="top"/>
    </xf>
    <xf numFmtId="10" fontId="5" fillId="0" borderId="0" xfId="5" applyNumberFormat="1" applyFont="1" applyAlignment="1">
      <alignment vertical="top"/>
    </xf>
    <xf numFmtId="0" fontId="9" fillId="0" borderId="5" xfId="6" applyFont="1" applyBorder="1" applyAlignment="1">
      <alignment horizontal="center" vertical="top" wrapText="1"/>
    </xf>
    <xf numFmtId="4" fontId="9" fillId="0" borderId="5" xfId="6" applyNumberFormat="1" applyFont="1" applyBorder="1" applyAlignment="1">
      <alignment horizontal="center" vertical="top"/>
    </xf>
    <xf numFmtId="39" fontId="5" fillId="0" borderId="0" xfId="3" quotePrefix="1" applyFont="1" applyAlignment="1">
      <alignment horizontal="center" vertical="top"/>
    </xf>
    <xf numFmtId="0" fontId="5" fillId="0" borderId="8" xfId="6" applyFont="1" applyBorder="1" applyAlignment="1">
      <alignment horizontal="center" vertical="top"/>
    </xf>
    <xf numFmtId="0" fontId="5" fillId="0" borderId="9" xfId="6" applyFont="1" applyBorder="1" applyAlignment="1">
      <alignment horizontal="center" vertical="top"/>
    </xf>
    <xf numFmtId="4" fontId="5" fillId="0" borderId="9" xfId="6" applyNumberFormat="1" applyFont="1" applyBorder="1" applyAlignment="1">
      <alignment horizontal="center" vertical="top"/>
    </xf>
    <xf numFmtId="4" fontId="5" fillId="0" borderId="10" xfId="6" applyNumberFormat="1" applyFont="1" applyBorder="1" applyAlignment="1">
      <alignment horizontal="center" vertical="top"/>
    </xf>
    <xf numFmtId="0" fontId="9" fillId="0" borderId="0" xfId="4" applyFont="1" applyAlignment="1">
      <alignment vertical="top"/>
    </xf>
    <xf numFmtId="0" fontId="5" fillId="0" borderId="11" xfId="6" applyFont="1" applyBorder="1" applyAlignment="1">
      <alignment horizontal="left" vertical="top"/>
    </xf>
    <xf numFmtId="2" fontId="5" fillId="0" borderId="12" xfId="7" applyNumberFormat="1" applyFont="1" applyBorder="1" applyAlignment="1">
      <alignment vertical="top"/>
    </xf>
    <xf numFmtId="0" fontId="5" fillId="0" borderId="12" xfId="6" applyFont="1" applyBorder="1" applyAlignment="1">
      <alignment horizontal="left" vertical="top"/>
    </xf>
    <xf numFmtId="164" fontId="5" fillId="0" borderId="12" xfId="1" applyFont="1" applyFill="1" applyBorder="1" applyAlignment="1">
      <alignment vertical="top"/>
    </xf>
    <xf numFmtId="164" fontId="5" fillId="0" borderId="13" xfId="1" applyFont="1" applyFill="1" applyBorder="1" applyAlignment="1">
      <alignment horizontal="center" vertical="top"/>
    </xf>
    <xf numFmtId="0" fontId="5" fillId="0" borderId="0" xfId="6" applyFont="1" applyAlignment="1">
      <alignment vertical="top"/>
    </xf>
    <xf numFmtId="0" fontId="5" fillId="0" borderId="0" xfId="6" applyFont="1" applyAlignment="1">
      <alignment vertical="top" wrapText="1"/>
    </xf>
    <xf numFmtId="4" fontId="5" fillId="0" borderId="0" xfId="6" applyNumberFormat="1" applyFont="1" applyAlignment="1">
      <alignment horizontal="right" vertical="top"/>
    </xf>
    <xf numFmtId="0" fontId="5" fillId="0" borderId="0" xfId="6" applyFont="1" applyAlignment="1">
      <alignment horizontal="left" vertical="top" wrapText="1"/>
    </xf>
    <xf numFmtId="0" fontId="5" fillId="0" borderId="0" xfId="6" applyFont="1" applyAlignment="1">
      <alignment horizontal="center" vertical="top"/>
    </xf>
    <xf numFmtId="10" fontId="5" fillId="0" borderId="0" xfId="6" applyNumberFormat="1" applyFont="1" applyAlignment="1">
      <alignment horizontal="center" vertical="top"/>
    </xf>
    <xf numFmtId="0" fontId="9" fillId="0" borderId="4" xfId="4" applyFont="1" applyBorder="1" applyAlignment="1">
      <alignment horizontal="center" vertical="top" wrapText="1"/>
    </xf>
    <xf numFmtId="37" fontId="5" fillId="0" borderId="0" xfId="3" quotePrefix="1" applyNumberFormat="1" applyFont="1" applyAlignment="1">
      <alignment horizontal="center" vertical="top"/>
    </xf>
    <xf numFmtId="15" fontId="5" fillId="0" borderId="0" xfId="4" applyNumberFormat="1" applyFont="1" applyAlignment="1">
      <alignment vertical="top"/>
    </xf>
    <xf numFmtId="39" fontId="9" fillId="0" borderId="0" xfId="3" quotePrefix="1" applyFont="1" applyAlignment="1">
      <alignment horizontal="center" vertical="top"/>
    </xf>
    <xf numFmtId="37" fontId="5" fillId="0" borderId="0" xfId="3" quotePrefix="1" applyNumberFormat="1" applyFont="1" applyAlignment="1">
      <alignment horizontal="center" vertical="top" wrapText="1"/>
    </xf>
    <xf numFmtId="0" fontId="5" fillId="0" borderId="0" xfId="4" applyFont="1" applyAlignment="1">
      <alignment horizontal="center" vertical="top"/>
    </xf>
    <xf numFmtId="166" fontId="5" fillId="0" borderId="0" xfId="3" applyNumberFormat="1" applyFont="1" applyAlignment="1">
      <alignment horizontal="right" vertical="top"/>
    </xf>
    <xf numFmtId="0" fontId="9" fillId="0" borderId="5" xfId="4" applyFont="1" applyBorder="1" applyAlignment="1">
      <alignment horizontal="center" vertical="top"/>
    </xf>
    <xf numFmtId="15" fontId="5" fillId="0" borderId="5" xfId="4" applyNumberFormat="1" applyFont="1" applyBorder="1" applyAlignment="1">
      <alignment horizontal="center" vertical="top"/>
    </xf>
    <xf numFmtId="0" fontId="9" fillId="0" borderId="5" xfId="4" applyFont="1" applyBorder="1" applyAlignment="1">
      <alignment vertical="top"/>
    </xf>
    <xf numFmtId="0" fontId="5" fillId="0" borderId="5" xfId="6" applyFont="1" applyBorder="1" applyAlignment="1">
      <alignment vertical="top"/>
    </xf>
    <xf numFmtId="0" fontId="6" fillId="0" borderId="0" xfId="3" applyNumberFormat="1" applyFont="1" applyAlignment="1">
      <alignment vertical="top"/>
    </xf>
    <xf numFmtId="171" fontId="5" fillId="0" borderId="30" xfId="1" applyNumberFormat="1" applyFont="1" applyFill="1" applyBorder="1" applyAlignment="1" applyProtection="1">
      <alignment horizontal="right" vertical="top"/>
    </xf>
    <xf numFmtId="0" fontId="17" fillId="0" borderId="0" xfId="0" applyFont="1" applyAlignment="1">
      <alignment horizontal="left" vertical="top" wrapText="1"/>
    </xf>
    <xf numFmtId="0" fontId="17" fillId="0" borderId="0" xfId="0" applyFont="1" applyAlignment="1">
      <alignment horizontal="center" vertical="top" wrapText="1"/>
    </xf>
    <xf numFmtId="0" fontId="19" fillId="0" borderId="0" xfId="0" applyFont="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center" vertical="top" wrapText="1"/>
    </xf>
    <xf numFmtId="175" fontId="20" fillId="0" borderId="0" xfId="0" applyNumberFormat="1" applyFont="1" applyAlignment="1">
      <alignment horizontal="left" vertical="top" wrapText="1"/>
    </xf>
    <xf numFmtId="0" fontId="20" fillId="0" borderId="0" xfId="0" applyFont="1" applyAlignment="1">
      <alignment horizontal="right" vertical="top" wrapText="1"/>
    </xf>
    <xf numFmtId="175" fontId="20" fillId="0" borderId="0" xfId="0" applyNumberFormat="1" applyFont="1" applyAlignment="1">
      <alignment horizontal="right" vertical="top" wrapText="1"/>
    </xf>
    <xf numFmtId="0" fontId="19" fillId="0" borderId="0" xfId="0" applyFont="1" applyAlignment="1">
      <alignment horizontal="right" vertical="top" wrapText="1"/>
    </xf>
    <xf numFmtId="176" fontId="5" fillId="0" borderId="22" xfId="1" applyNumberFormat="1" applyFont="1" applyFill="1" applyBorder="1" applyAlignment="1" applyProtection="1">
      <alignment horizontal="right" vertical="top"/>
    </xf>
    <xf numFmtId="4" fontId="0" fillId="5" borderId="0" xfId="1" applyNumberFormat="1" applyFont="1" applyFill="1"/>
    <xf numFmtId="174" fontId="5" fillId="0" borderId="22" xfId="1" applyNumberFormat="1" applyFont="1" applyFill="1" applyBorder="1" applyAlignment="1">
      <alignment horizontal="right" vertical="top"/>
    </xf>
    <xf numFmtId="4" fontId="6" fillId="0" borderId="0" xfId="3" applyNumberFormat="1" applyFont="1" applyAlignment="1">
      <alignment vertical="top"/>
    </xf>
    <xf numFmtId="4" fontId="6" fillId="0" borderId="0" xfId="2" applyNumberFormat="1" applyFont="1" applyFill="1" applyAlignment="1">
      <alignment vertical="top"/>
    </xf>
    <xf numFmtId="39" fontId="9" fillId="0" borderId="24" xfId="3" applyFont="1" applyBorder="1" applyAlignment="1">
      <alignment vertical="top"/>
    </xf>
    <xf numFmtId="39" fontId="9" fillId="0" borderId="25" xfId="3" applyFont="1" applyBorder="1" applyAlignment="1">
      <alignment horizontal="right" vertical="top"/>
    </xf>
    <xf numFmtId="39" fontId="9" fillId="0" borderId="20" xfId="3" applyFont="1" applyBorder="1" applyAlignment="1">
      <alignment horizontal="right" vertical="top"/>
    </xf>
    <xf numFmtId="10" fontId="10" fillId="0" borderId="0" xfId="2" applyNumberFormat="1" applyFont="1" applyAlignment="1">
      <alignment vertical="top"/>
    </xf>
    <xf numFmtId="4" fontId="0" fillId="4" borderId="0" xfId="0" applyNumberFormat="1" applyFill="1"/>
    <xf numFmtId="0" fontId="9" fillId="0" borderId="20" xfId="3" applyNumberFormat="1" applyFont="1" applyBorder="1" applyAlignment="1">
      <alignment horizontal="center" vertical="top"/>
    </xf>
    <xf numFmtId="0" fontId="9" fillId="0" borderId="21" xfId="3" applyNumberFormat="1" applyFont="1" applyBorder="1" applyAlignment="1">
      <alignment horizontal="center" vertical="top"/>
    </xf>
    <xf numFmtId="39" fontId="5" fillId="0" borderId="20" xfId="3" applyFont="1" applyBorder="1" applyAlignment="1">
      <alignment horizontal="center" vertical="top"/>
    </xf>
    <xf numFmtId="177" fontId="5" fillId="0" borderId="22" xfId="3" applyNumberFormat="1" applyFont="1" applyBorder="1" applyAlignment="1">
      <alignment horizontal="right" vertical="top"/>
    </xf>
    <xf numFmtId="178" fontId="5" fillId="0" borderId="22" xfId="1" applyNumberFormat="1" applyFont="1" applyFill="1" applyBorder="1" applyAlignment="1" applyProtection="1">
      <alignment horizontal="right" vertical="top"/>
    </xf>
    <xf numFmtId="2" fontId="5" fillId="0" borderId="4" xfId="1" applyNumberFormat="1" applyFont="1" applyFill="1" applyBorder="1" applyAlignment="1" applyProtection="1">
      <alignment vertical="top"/>
    </xf>
    <xf numFmtId="10" fontId="5" fillId="0" borderId="4" xfId="2" applyNumberFormat="1" applyFont="1" applyFill="1" applyBorder="1" applyAlignment="1" applyProtection="1">
      <alignment vertical="top"/>
    </xf>
    <xf numFmtId="10" fontId="5" fillId="0" borderId="4" xfId="2" applyNumberFormat="1" applyFont="1" applyFill="1" applyBorder="1" applyAlignment="1">
      <alignment vertical="top"/>
    </xf>
    <xf numFmtId="0" fontId="5" fillId="0" borderId="1" xfId="5" applyFont="1" applyBorder="1" applyAlignment="1">
      <alignment horizontal="center" vertical="top"/>
    </xf>
    <xf numFmtId="0" fontId="5" fillId="0" borderId="1" xfId="5" applyFont="1" applyBorder="1" applyAlignment="1">
      <alignment vertical="top"/>
    </xf>
    <xf numFmtId="4" fontId="5" fillId="0" borderId="0" xfId="4" applyNumberFormat="1" applyFont="1" applyAlignment="1">
      <alignment vertical="top"/>
    </xf>
    <xf numFmtId="0" fontId="5" fillId="0" borderId="5" xfId="5" applyFont="1" applyBorder="1" applyAlignment="1">
      <alignment vertical="top"/>
    </xf>
    <xf numFmtId="43" fontId="5" fillId="0" borderId="0" xfId="4" applyNumberFormat="1" applyFont="1" applyAlignment="1">
      <alignment vertical="top"/>
    </xf>
    <xf numFmtId="0" fontId="5" fillId="0" borderId="0" xfId="5" applyFont="1" applyAlignment="1">
      <alignment horizontal="center" vertical="top"/>
    </xf>
    <xf numFmtId="0" fontId="5" fillId="0" borderId="5" xfId="5" applyFont="1" applyBorder="1" applyAlignment="1">
      <alignment horizontal="center" vertical="top"/>
    </xf>
    <xf numFmtId="1" fontId="16" fillId="2" borderId="34" xfId="0" applyNumberFormat="1" applyFont="1" applyFill="1" applyBorder="1" applyAlignment="1">
      <alignment horizontal="left" vertical="center"/>
    </xf>
    <xf numFmtId="4" fontId="5" fillId="0" borderId="22" xfId="1" applyNumberFormat="1" applyFont="1" applyFill="1" applyBorder="1" applyAlignment="1">
      <alignment horizontal="right" vertical="top"/>
    </xf>
    <xf numFmtId="164" fontId="5" fillId="0" borderId="20" xfId="1" applyFont="1" applyFill="1" applyBorder="1" applyAlignment="1">
      <alignment horizontal="center" vertical="top"/>
    </xf>
    <xf numFmtId="0" fontId="9" fillId="0" borderId="5" xfId="4" applyFont="1" applyBorder="1" applyAlignment="1">
      <alignment horizontal="center" vertical="top" wrapText="1"/>
    </xf>
    <xf numFmtId="0" fontId="22" fillId="0" borderId="0" xfId="0" applyFont="1"/>
    <xf numFmtId="0" fontId="22" fillId="0" borderId="0" xfId="0" applyFont="1" applyAlignment="1">
      <alignment horizontal="left" vertical="top" wrapText="1"/>
    </xf>
    <xf numFmtId="0" fontId="21" fillId="0" borderId="0" xfId="0" applyFont="1"/>
    <xf numFmtId="0" fontId="23" fillId="0" borderId="0" xfId="0" applyFont="1"/>
    <xf numFmtId="0" fontId="0" fillId="0" borderId="0" xfId="0" applyAlignment="1">
      <alignment horizontal="left"/>
    </xf>
    <xf numFmtId="0" fontId="15" fillId="0" borderId="37" xfId="0" applyFont="1" applyBorder="1" applyAlignment="1">
      <alignment horizontal="left" vertical="center" wrapText="1"/>
    </xf>
    <xf numFmtId="0" fontId="15" fillId="0" borderId="37" xfId="0" applyFont="1" applyBorder="1" applyAlignment="1">
      <alignment horizontal="center" vertical="center" wrapText="1"/>
    </xf>
    <xf numFmtId="1" fontId="16" fillId="2" borderId="37" xfId="0" applyNumberFormat="1" applyFont="1" applyFill="1" applyBorder="1" applyAlignment="1">
      <alignment horizontal="left" vertical="center" wrapText="1"/>
    </xf>
    <xf numFmtId="4" fontId="16" fillId="2" borderId="37" xfId="0" applyNumberFormat="1" applyFont="1" applyFill="1" applyBorder="1" applyAlignment="1">
      <alignment horizontal="right" vertical="center" wrapText="1"/>
    </xf>
    <xf numFmtId="1" fontId="14" fillId="2" borderId="37" xfId="0" applyNumberFormat="1" applyFont="1" applyFill="1" applyBorder="1" applyAlignment="1">
      <alignment horizontal="center" vertical="center" wrapText="1"/>
    </xf>
    <xf numFmtId="4" fontId="14" fillId="2" borderId="37" xfId="0" applyNumberFormat="1" applyFont="1" applyFill="1" applyBorder="1" applyAlignment="1">
      <alignment horizontal="right" vertical="center" wrapText="1"/>
    </xf>
    <xf numFmtId="0" fontId="12" fillId="0" borderId="5" xfId="0" applyFont="1" applyBorder="1" applyAlignment="1">
      <alignment wrapText="1"/>
    </xf>
    <xf numFmtId="0" fontId="25" fillId="8" borderId="5" xfId="0" applyFont="1" applyFill="1" applyBorder="1" applyAlignment="1">
      <alignment horizontal="left" vertical="top" wrapText="1"/>
    </xf>
    <xf numFmtId="0" fontId="0" fillId="0" borderId="5" xfId="0" applyBorder="1"/>
    <xf numFmtId="0" fontId="26" fillId="0" borderId="5" xfId="0" applyFont="1" applyBorder="1" applyAlignment="1">
      <alignment horizontal="left" vertical="top" wrapText="1"/>
    </xf>
    <xf numFmtId="0" fontId="0" fillId="0" borderId="5" xfId="0" applyBorder="1" applyAlignment="1">
      <alignment horizontal="center" vertical="center"/>
    </xf>
    <xf numFmtId="0" fontId="26" fillId="0" borderId="0" xfId="0" applyFont="1" applyAlignment="1">
      <alignment horizontal="left" vertical="top" wrapText="1"/>
    </xf>
    <xf numFmtId="0" fontId="27" fillId="0" borderId="5" xfId="0" applyFont="1" applyBorder="1" applyAlignment="1">
      <alignment horizontal="left" vertical="top" wrapText="1"/>
    </xf>
    <xf numFmtId="0" fontId="28" fillId="0" borderId="5" xfId="0" applyFont="1" applyBorder="1" applyAlignment="1">
      <alignment horizontal="left" vertical="top" wrapText="1"/>
    </xf>
    <xf numFmtId="0" fontId="25" fillId="8" borderId="40" xfId="0" applyFont="1" applyFill="1" applyBorder="1" applyAlignment="1">
      <alignment horizontal="left" vertical="top" wrapText="1"/>
    </xf>
    <xf numFmtId="0" fontId="0" fillId="0" borderId="40" xfId="0" applyBorder="1"/>
    <xf numFmtId="0" fontId="24" fillId="0" borderId="0" xfId="0" applyFont="1" applyAlignment="1">
      <alignment vertical="top" wrapText="1"/>
    </xf>
    <xf numFmtId="39" fontId="7" fillId="0" borderId="0" xfId="3" applyFont="1" applyAlignment="1">
      <alignment horizontal="left" vertical="top" wrapText="1"/>
    </xf>
    <xf numFmtId="39" fontId="8" fillId="0" borderId="0" xfId="4" applyNumberFormat="1" applyFont="1" applyAlignment="1">
      <alignment horizontal="left" vertical="top" wrapText="1"/>
    </xf>
    <xf numFmtId="39" fontId="5" fillId="0" borderId="0" xfId="3" applyFont="1" applyAlignment="1">
      <alignment horizontal="left" vertical="top"/>
    </xf>
    <xf numFmtId="39" fontId="5" fillId="0" borderId="0" xfId="3" applyFont="1" applyAlignment="1">
      <alignment horizontal="left" vertical="top" wrapText="1"/>
    </xf>
    <xf numFmtId="39" fontId="5" fillId="2" borderId="0" xfId="3" applyFont="1" applyFill="1" applyAlignment="1">
      <alignment vertical="top" wrapText="1"/>
    </xf>
    <xf numFmtId="0" fontId="9" fillId="0" borderId="35" xfId="6" applyFont="1" applyBorder="1" applyAlignment="1">
      <alignment horizontal="center" vertical="center" wrapText="1"/>
    </xf>
    <xf numFmtId="0" fontId="9" fillId="0" borderId="9" xfId="6" applyFont="1" applyBorder="1" applyAlignment="1">
      <alignment horizontal="center" vertical="center" wrapText="1"/>
    </xf>
    <xf numFmtId="0" fontId="9" fillId="0" borderId="35" xfId="6" applyFont="1" applyBorder="1" applyAlignment="1">
      <alignment horizontal="center" vertical="center"/>
    </xf>
    <xf numFmtId="0" fontId="9" fillId="0" borderId="9" xfId="6" applyFont="1" applyBorder="1" applyAlignment="1">
      <alignment horizontal="center" vertical="center"/>
    </xf>
    <xf numFmtId="2" fontId="5" fillId="0" borderId="31" xfId="1" applyNumberFormat="1" applyFont="1" applyFill="1" applyBorder="1" applyAlignment="1" applyProtection="1">
      <alignment horizontal="center" vertical="top"/>
    </xf>
    <xf numFmtId="2" fontId="5" fillId="0" borderId="32" xfId="1" applyNumberFormat="1" applyFont="1" applyFill="1" applyBorder="1" applyAlignment="1" applyProtection="1">
      <alignment horizontal="center" vertical="top"/>
    </xf>
    <xf numFmtId="2" fontId="5" fillId="0" borderId="33" xfId="1" applyNumberFormat="1" applyFont="1" applyFill="1" applyBorder="1" applyAlignment="1" applyProtection="1">
      <alignment horizontal="center" vertical="top"/>
    </xf>
    <xf numFmtId="0" fontId="9" fillId="0" borderId="2" xfId="5" applyFont="1" applyBorder="1" applyAlignment="1">
      <alignment horizontal="center" vertical="top" wrapText="1"/>
    </xf>
    <xf numFmtId="0" fontId="9" fillId="0" borderId="3" xfId="5" applyFont="1" applyBorder="1" applyAlignment="1">
      <alignment horizontal="center" vertical="top" wrapText="1"/>
    </xf>
    <xf numFmtId="39" fontId="9" fillId="0" borderId="0" xfId="3" applyFont="1" applyAlignment="1">
      <alignment horizontal="center" vertical="top"/>
    </xf>
    <xf numFmtId="0" fontId="9" fillId="0" borderId="35" xfId="5" applyFont="1" applyBorder="1" applyAlignment="1">
      <alignment horizontal="center" vertical="center" wrapText="1"/>
    </xf>
    <xf numFmtId="0" fontId="9" fillId="0" borderId="36" xfId="5" applyFont="1" applyBorder="1" applyAlignment="1">
      <alignment horizontal="center" vertical="center" wrapText="1"/>
    </xf>
    <xf numFmtId="0" fontId="9" fillId="0" borderId="9" xfId="5" applyFont="1" applyBorder="1" applyAlignment="1">
      <alignment horizontal="center" vertical="center" wrapText="1"/>
    </xf>
    <xf numFmtId="0" fontId="0" fillId="0" borderId="36" xfId="0" applyBorder="1" applyAlignment="1">
      <alignment horizontal="center" vertical="center" wrapText="1"/>
    </xf>
    <xf numFmtId="39" fontId="5" fillId="0" borderId="6" xfId="3" applyFont="1" applyBorder="1" applyAlignment="1">
      <alignment horizontal="center" vertical="top"/>
    </xf>
    <xf numFmtId="39" fontId="5" fillId="0" borderId="28" xfId="3" applyFont="1" applyBorder="1" applyAlignment="1">
      <alignment horizontal="center" vertical="top"/>
    </xf>
    <xf numFmtId="39" fontId="5" fillId="0" borderId="29" xfId="3" applyFont="1" applyBorder="1" applyAlignment="1">
      <alignment horizontal="center" vertical="top"/>
    </xf>
    <xf numFmtId="0" fontId="5" fillId="0" borderId="2" xfId="6" applyFont="1" applyBorder="1" applyAlignment="1">
      <alignment horizontal="center" vertical="top"/>
    </xf>
    <xf numFmtId="0" fontId="5" fillId="0" borderId="7" xfId="6" applyFont="1" applyBorder="1" applyAlignment="1">
      <alignment horizontal="center" vertical="top"/>
    </xf>
    <xf numFmtId="0" fontId="5" fillId="0" borderId="3" xfId="6" applyFont="1" applyBorder="1" applyAlignment="1">
      <alignment horizontal="center" vertical="top"/>
    </xf>
    <xf numFmtId="0" fontId="5" fillId="0" borderId="2" xfId="6" applyFont="1" applyBorder="1" applyAlignment="1">
      <alignment horizontal="center" vertical="top" wrapText="1"/>
    </xf>
    <xf numFmtId="0" fontId="5" fillId="0" borderId="7" xfId="6" applyFont="1" applyBorder="1" applyAlignment="1">
      <alignment horizontal="center" vertical="top" wrapText="1"/>
    </xf>
    <xf numFmtId="0" fontId="5" fillId="0" borderId="3" xfId="6" applyFont="1" applyBorder="1" applyAlignment="1">
      <alignment horizontal="center" vertical="top"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cellXfs>
  <cellStyles count="10">
    <cellStyle name="Comma" xfId="1" builtinId="3"/>
    <cellStyle name="Comma 3" xfId="9" xr:uid="{31119D58-7C87-45D9-815A-86732CD661C8}"/>
    <cellStyle name="Normal" xfId="0" builtinId="0"/>
    <cellStyle name="Normal 3 2" xfId="8" xr:uid="{2B275705-AA90-4769-AA02-37AFE39D05AD}"/>
    <cellStyle name="Normal 6" xfId="4" xr:uid="{4813B0FF-3922-45B8-839A-BBF4D5C777B4}"/>
    <cellStyle name="Normal_25(11) Report_Apr10" xfId="7" xr:uid="{C5B25889-6A17-4C5B-9212-0E048B6BA8F6}"/>
    <cellStyle name="Normal_5 % Report HSBC 300603 finalv1.5" xfId="6" xr:uid="{08363E6D-6882-4665-BF03-57A25ABE79CF}"/>
    <cellStyle name="Normal_HY New Format MAR-10_Clientfinal2" xfId="5" xr:uid="{B158D0F3-428A-4C67-9989-F56969E08597}"/>
    <cellStyle name="Normal_Unaudited Half Yrly - MSIM Copy" xfId="3" xr:uid="{6E1EB79B-3A4F-4D2F-B41A-F689292AE065}"/>
    <cellStyle name="Percent" xfId="2" builtinId="5"/>
  </cellStyles>
  <dxfs count="2">
    <dxf>
      <numFmt numFmtId="174" formatCode="0.00\ &quot;@&quot;"/>
    </dxf>
    <dxf>
      <numFmt numFmtId="174"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107950</xdr:colOff>
      <xdr:row>3</xdr:row>
      <xdr:rowOff>44450</xdr:rowOff>
    </xdr:from>
    <xdr:to>
      <xdr:col>1</xdr:col>
      <xdr:colOff>2476500</xdr:colOff>
      <xdr:row>3</xdr:row>
      <xdr:rowOff>1530350</xdr:rowOff>
    </xdr:to>
    <xdr:pic>
      <xdr:nvPicPr>
        <xdr:cNvPr id="10" name="Picture 1">
          <a:extLst>
            <a:ext uri="{FF2B5EF4-FFF2-40B4-BE49-F238E27FC236}">
              <a16:creationId xmlns:a16="http://schemas.microsoft.com/office/drawing/2014/main" id="{B202A6E0-8794-4CCB-8C7D-EE13A0C6076B}"/>
            </a:ext>
          </a:extLst>
        </xdr:cNvPr>
        <xdr:cNvPicPr>
          <a:picLocks noChangeAspect="1"/>
        </xdr:cNvPicPr>
      </xdr:nvPicPr>
      <xdr:blipFill>
        <a:blip xmlns:r="http://schemas.openxmlformats.org/officeDocument/2006/relationships" r:embed="rId1"/>
        <a:stretch>
          <a:fillRect/>
        </a:stretch>
      </xdr:blipFill>
      <xdr:spPr>
        <a:xfrm>
          <a:off x="3733800" y="577850"/>
          <a:ext cx="2368550" cy="1485900"/>
        </a:xfrm>
        <a:prstGeom prst="rect">
          <a:avLst/>
        </a:prstGeom>
      </xdr:spPr>
    </xdr:pic>
    <xdr:clientData/>
  </xdr:twoCellAnchor>
  <xdr:twoCellAnchor editAs="oneCell">
    <xdr:from>
      <xdr:col>3</xdr:col>
      <xdr:colOff>82550</xdr:colOff>
      <xdr:row>3</xdr:row>
      <xdr:rowOff>76200</xdr:rowOff>
    </xdr:from>
    <xdr:to>
      <xdr:col>3</xdr:col>
      <xdr:colOff>2241550</xdr:colOff>
      <xdr:row>3</xdr:row>
      <xdr:rowOff>1581150</xdr:rowOff>
    </xdr:to>
    <xdr:pic>
      <xdr:nvPicPr>
        <xdr:cNvPr id="3" name="Picture 2">
          <a:extLst>
            <a:ext uri="{FF2B5EF4-FFF2-40B4-BE49-F238E27FC236}">
              <a16:creationId xmlns:a16="http://schemas.microsoft.com/office/drawing/2014/main" id="{FCFDC89C-C5F7-471A-92EF-CD2BE80B71A4}"/>
            </a:ext>
          </a:extLst>
        </xdr:cNvPr>
        <xdr:cNvPicPr>
          <a:picLocks noChangeAspect="1"/>
        </xdr:cNvPicPr>
      </xdr:nvPicPr>
      <xdr:blipFill>
        <a:blip xmlns:r="http://schemas.openxmlformats.org/officeDocument/2006/relationships" r:embed="rId2"/>
        <a:stretch>
          <a:fillRect/>
        </a:stretch>
      </xdr:blipFill>
      <xdr:spPr>
        <a:xfrm>
          <a:off x="8667750" y="609600"/>
          <a:ext cx="2159000" cy="1504950"/>
        </a:xfrm>
        <a:prstGeom prst="rect">
          <a:avLst/>
        </a:prstGeom>
      </xdr:spPr>
    </xdr:pic>
    <xdr:clientData/>
  </xdr:twoCellAnchor>
  <xdr:twoCellAnchor editAs="oneCell">
    <xdr:from>
      <xdr:col>1</xdr:col>
      <xdr:colOff>76200</xdr:colOff>
      <xdr:row>6</xdr:row>
      <xdr:rowOff>88900</xdr:rowOff>
    </xdr:from>
    <xdr:to>
      <xdr:col>1</xdr:col>
      <xdr:colOff>2451100</xdr:colOff>
      <xdr:row>6</xdr:row>
      <xdr:rowOff>1466850</xdr:rowOff>
    </xdr:to>
    <xdr:pic>
      <xdr:nvPicPr>
        <xdr:cNvPr id="9" name="Picture 3">
          <a:extLst>
            <a:ext uri="{FF2B5EF4-FFF2-40B4-BE49-F238E27FC236}">
              <a16:creationId xmlns:a16="http://schemas.microsoft.com/office/drawing/2014/main" id="{45A99172-E93B-4A9D-B33F-321FB6844B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02050" y="2647950"/>
          <a:ext cx="2374900" cy="137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251042</xdr:colOff>
      <xdr:row>6</xdr:row>
      <xdr:rowOff>82550</xdr:rowOff>
    </xdr:from>
    <xdr:to>
      <xdr:col>3</xdr:col>
      <xdr:colOff>1844792</xdr:colOff>
      <xdr:row>6</xdr:row>
      <xdr:rowOff>1160586</xdr:rowOff>
    </xdr:to>
    <xdr:pic>
      <xdr:nvPicPr>
        <xdr:cNvPr id="8" name="Picture 4">
          <a:extLst>
            <a:ext uri="{FF2B5EF4-FFF2-40B4-BE49-F238E27FC236}">
              <a16:creationId xmlns:a16="http://schemas.microsoft.com/office/drawing/2014/main" id="{56E9BDCB-879B-42F1-8950-8892E2F7065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36242" y="2641600"/>
          <a:ext cx="1593750" cy="1078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127000</xdr:colOff>
      <xdr:row>9</xdr:row>
      <xdr:rowOff>63500</xdr:rowOff>
    </xdr:from>
    <xdr:to>
      <xdr:col>3</xdr:col>
      <xdr:colOff>2279650</xdr:colOff>
      <xdr:row>9</xdr:row>
      <xdr:rowOff>1524000</xdr:rowOff>
    </xdr:to>
    <xdr:pic>
      <xdr:nvPicPr>
        <xdr:cNvPr id="6" name="Picture 5">
          <a:extLst>
            <a:ext uri="{FF2B5EF4-FFF2-40B4-BE49-F238E27FC236}">
              <a16:creationId xmlns:a16="http://schemas.microsoft.com/office/drawing/2014/main" id="{E8E6CB0D-4C0B-490E-A9CE-6FDA8C3BF4D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12200" y="4464050"/>
          <a:ext cx="2152650" cy="146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120650</xdr:colOff>
      <xdr:row>9</xdr:row>
      <xdr:rowOff>69850</xdr:rowOff>
    </xdr:from>
    <xdr:to>
      <xdr:col>1</xdr:col>
      <xdr:colOff>2482850</xdr:colOff>
      <xdr:row>9</xdr:row>
      <xdr:rowOff>1524000</xdr:rowOff>
    </xdr:to>
    <xdr:pic>
      <xdr:nvPicPr>
        <xdr:cNvPr id="7" name="Picture 6">
          <a:extLst>
            <a:ext uri="{FF2B5EF4-FFF2-40B4-BE49-F238E27FC236}">
              <a16:creationId xmlns:a16="http://schemas.microsoft.com/office/drawing/2014/main" id="{B9339661-7819-4756-BDD6-59F0D0114828}"/>
            </a:ext>
          </a:extLst>
        </xdr:cNvPr>
        <xdr:cNvPicPr>
          <a:picLocks noChangeAspect="1"/>
        </xdr:cNvPicPr>
      </xdr:nvPicPr>
      <xdr:blipFill>
        <a:blip xmlns:r="http://schemas.openxmlformats.org/officeDocument/2006/relationships" r:embed="rId6"/>
        <a:stretch>
          <a:fillRect/>
        </a:stretch>
      </xdr:blipFill>
      <xdr:spPr>
        <a:xfrm>
          <a:off x="3746500" y="4470400"/>
          <a:ext cx="2362200" cy="1454150"/>
        </a:xfrm>
        <a:prstGeom prst="rect">
          <a:avLst/>
        </a:prstGeom>
      </xdr:spPr>
    </xdr:pic>
    <xdr:clientData/>
  </xdr:twoCellAnchor>
  <xdr:twoCellAnchor editAs="oneCell">
    <xdr:from>
      <xdr:col>4</xdr:col>
      <xdr:colOff>209550</xdr:colOff>
      <xdr:row>9</xdr:row>
      <xdr:rowOff>63500</xdr:rowOff>
    </xdr:from>
    <xdr:to>
      <xdr:col>4</xdr:col>
      <xdr:colOff>2901950</xdr:colOff>
      <xdr:row>9</xdr:row>
      <xdr:rowOff>1587500</xdr:rowOff>
    </xdr:to>
    <xdr:pic>
      <xdr:nvPicPr>
        <xdr:cNvPr id="11" name="Picture 10">
          <a:extLst>
            <a:ext uri="{FF2B5EF4-FFF2-40B4-BE49-F238E27FC236}">
              <a16:creationId xmlns:a16="http://schemas.microsoft.com/office/drawing/2014/main" id="{598B650B-FFF2-47D0-A96F-FFD51719737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125200" y="4464050"/>
          <a:ext cx="26924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3FC7-B734-4ECE-876E-73BCB22FFE6C}">
  <dimension ref="A1:S143"/>
  <sheetViews>
    <sheetView showGridLines="0" tabSelected="1" topLeftCell="B2" zoomScaleNormal="100" zoomScaleSheetLayoutView="90" workbookViewId="0">
      <selection activeCell="D6" sqref="D6"/>
    </sheetView>
  </sheetViews>
  <sheetFormatPr defaultColWidth="9.1796875" defaultRowHeight="13"/>
  <cols>
    <col min="1" max="1" width="9.81640625" style="12" hidden="1" customWidth="1"/>
    <col min="2" max="2" width="12.453125" style="15" customWidth="1"/>
    <col min="3" max="3" width="9.1796875" style="15" bestFit="1" customWidth="1"/>
    <col min="4" max="4" width="67" style="15" customWidth="1"/>
    <col min="5" max="5" width="8.1796875" style="26" customWidth="1"/>
    <col min="6" max="8" width="23.1796875" style="15" customWidth="1"/>
    <col min="9" max="9" width="9.453125" style="15" bestFit="1" customWidth="1"/>
    <col min="10" max="10" width="12.7265625" style="18" bestFit="1" customWidth="1"/>
    <col min="11" max="12" width="13.1796875" style="18" bestFit="1" customWidth="1"/>
    <col min="13" max="14" width="9.1796875" style="18"/>
    <col min="15" max="16384" width="9.1796875" style="15"/>
  </cols>
  <sheetData>
    <row r="1" spans="1:14" s="12" customFormat="1" ht="19.5" hidden="1" customHeight="1">
      <c r="A1" s="90">
        <v>46112</v>
      </c>
      <c r="B1" s="90">
        <v>45930</v>
      </c>
      <c r="E1" s="13"/>
      <c r="F1" s="12" t="s">
        <v>98</v>
      </c>
      <c r="G1" s="12" t="s">
        <v>99</v>
      </c>
      <c r="H1" s="12" t="s">
        <v>100</v>
      </c>
      <c r="J1" s="14"/>
      <c r="K1" s="14"/>
      <c r="L1" s="14"/>
      <c r="M1" s="14"/>
      <c r="N1" s="14"/>
    </row>
    <row r="2" spans="1:14">
      <c r="C2" s="16"/>
      <c r="D2" s="16"/>
      <c r="E2" s="17"/>
    </row>
    <row r="3" spans="1:14" ht="24" customHeight="1">
      <c r="C3" s="233" t="s">
        <v>97</v>
      </c>
      <c r="D3" s="233"/>
      <c r="E3" s="233"/>
      <c r="F3" s="233"/>
      <c r="G3" s="233"/>
      <c r="H3" s="233"/>
    </row>
    <row r="4" spans="1:14" ht="37.5" customHeight="1">
      <c r="C4" s="234" t="s">
        <v>951</v>
      </c>
      <c r="D4" s="234"/>
      <c r="E4" s="234"/>
      <c r="F4" s="234"/>
      <c r="G4" s="234"/>
      <c r="H4" s="234"/>
    </row>
    <row r="5" spans="1:14" ht="13.5" thickBot="1">
      <c r="E5" s="15"/>
    </row>
    <row r="6" spans="1:14" ht="21.65" customHeight="1" thickBot="1">
      <c r="C6" s="1" t="s">
        <v>46</v>
      </c>
      <c r="D6" s="2" t="s">
        <v>47</v>
      </c>
      <c r="E6" s="19"/>
      <c r="F6" s="3" t="s">
        <v>142</v>
      </c>
      <c r="G6" s="3" t="s">
        <v>133</v>
      </c>
      <c r="H6" s="3" t="s">
        <v>161</v>
      </c>
    </row>
    <row r="7" spans="1:14" ht="14.5" customHeight="1" thickBot="1">
      <c r="C7" s="4"/>
      <c r="D7" s="5"/>
      <c r="E7" s="20"/>
      <c r="F7" s="3" t="s">
        <v>929</v>
      </c>
      <c r="G7" s="3" t="s">
        <v>930</v>
      </c>
      <c r="H7" s="3" t="s">
        <v>935</v>
      </c>
    </row>
    <row r="8" spans="1:14">
      <c r="C8" s="6"/>
      <c r="D8" s="7"/>
      <c r="E8" s="21"/>
      <c r="F8" s="8"/>
      <c r="G8" s="8"/>
      <c r="H8" s="8"/>
    </row>
    <row r="9" spans="1:14" s="23" customFormat="1">
      <c r="A9" s="22"/>
      <c r="C9" s="24">
        <v>1.1000000000000001</v>
      </c>
      <c r="D9" s="25" t="s">
        <v>48</v>
      </c>
      <c r="E9" s="26"/>
      <c r="F9" s="27" t="s">
        <v>932</v>
      </c>
      <c r="G9" s="27" t="s">
        <v>932</v>
      </c>
      <c r="H9" s="27" t="s">
        <v>932</v>
      </c>
      <c r="J9" s="28"/>
      <c r="K9" s="28"/>
      <c r="L9" s="28"/>
      <c r="M9" s="28"/>
      <c r="N9" s="28"/>
    </row>
    <row r="10" spans="1:14" s="30" customFormat="1" ht="13.5" thickBot="1">
      <c r="A10" s="29"/>
      <c r="C10" s="31">
        <v>1.2</v>
      </c>
      <c r="D10" s="25" t="s">
        <v>49</v>
      </c>
      <c r="E10" s="26"/>
      <c r="F10" s="27">
        <f>SUMIFS(IN_MF_NAV_HISTORY!$C:$C,IN_MF_NAV_HISTORY!$E:$E,F$1)</f>
        <v>178.28721010000001</v>
      </c>
      <c r="G10" s="27">
        <f>SUMIFS(IN_MF_NAV_HISTORY!$C:$C,IN_MF_NAV_HISTORY!$E:$E,G$1)</f>
        <v>3456.29567553999</v>
      </c>
      <c r="H10" s="27">
        <f>SUMIFS(IN_MF_NAV_HISTORY!$C:$C,IN_MF_NAV_HISTORY!$E:$E,H$1)</f>
        <v>459.95822505000001</v>
      </c>
      <c r="J10" s="32"/>
      <c r="K10" s="32"/>
      <c r="L10" s="32"/>
      <c r="M10" s="32"/>
      <c r="N10" s="32"/>
    </row>
    <row r="11" spans="1:14" s="23" customFormat="1" ht="13.5" thickBot="1">
      <c r="A11" s="22"/>
      <c r="C11" s="33"/>
      <c r="D11" s="34"/>
      <c r="E11" s="35"/>
      <c r="F11" s="36"/>
      <c r="G11" s="36"/>
      <c r="H11" s="36"/>
      <c r="J11" s="28"/>
      <c r="K11" s="28"/>
      <c r="L11" s="28"/>
      <c r="M11" s="28"/>
      <c r="N11" s="28"/>
    </row>
    <row r="12" spans="1:14" s="30" customFormat="1" ht="13.5" thickBot="1">
      <c r="A12" s="29"/>
      <c r="B12" s="37"/>
      <c r="C12" s="38">
        <v>2</v>
      </c>
      <c r="D12" s="9" t="s">
        <v>50</v>
      </c>
      <c r="E12" s="39"/>
      <c r="F12" s="40">
        <f>F15-F10</f>
        <v>2.8399872399999992</v>
      </c>
      <c r="G12" s="40">
        <f t="shared" ref="G12:H12" si="0">G15-G10</f>
        <v>-315.61114586700023</v>
      </c>
      <c r="H12" s="40">
        <f t="shared" si="0"/>
        <v>-6.5816673600010063</v>
      </c>
      <c r="J12" s="32"/>
      <c r="K12" s="32"/>
      <c r="L12" s="32"/>
      <c r="M12" s="32"/>
      <c r="N12" s="32"/>
    </row>
    <row r="13" spans="1:14" s="23" customFormat="1">
      <c r="A13" s="22"/>
      <c r="C13" s="33"/>
      <c r="D13" s="34"/>
      <c r="E13" s="35"/>
      <c r="F13" s="36"/>
      <c r="G13" s="36"/>
      <c r="H13" s="36"/>
      <c r="J13" s="28"/>
      <c r="K13" s="28"/>
      <c r="L13" s="28"/>
      <c r="M13" s="28"/>
      <c r="N13" s="28"/>
    </row>
    <row r="14" spans="1:14" s="23" customFormat="1">
      <c r="A14" s="22"/>
      <c r="C14" s="24">
        <v>3.1</v>
      </c>
      <c r="D14" s="25" t="s">
        <v>51</v>
      </c>
      <c r="E14" s="26"/>
      <c r="F14" s="41" t="s">
        <v>932</v>
      </c>
      <c r="G14" s="41" t="s">
        <v>932</v>
      </c>
      <c r="H14" s="41" t="s">
        <v>932</v>
      </c>
      <c r="J14" s="28"/>
      <c r="K14" s="28"/>
      <c r="L14" s="28"/>
      <c r="M14" s="28"/>
      <c r="N14" s="28"/>
    </row>
    <row r="15" spans="1:14" s="30" customFormat="1" ht="13.5" thickBot="1">
      <c r="A15" s="29"/>
      <c r="C15" s="31">
        <v>3.2</v>
      </c>
      <c r="D15" s="25" t="s">
        <v>52</v>
      </c>
      <c r="E15" s="26"/>
      <c r="F15" s="42">
        <f>SUMIFS(IN_MF_NAV_HISTORY!$H:$H,IN_MF_NAV_HISTORY!$E:$E,F$1)/10000000</f>
        <v>181.12719734000001</v>
      </c>
      <c r="G15" s="42">
        <f>SUMIFS(IN_MF_NAV_HISTORY!$H:$H,IN_MF_NAV_HISTORY!$E:$E,G$1)/10000000</f>
        <v>3140.6845296729898</v>
      </c>
      <c r="H15" s="42">
        <f>SUMIFS(IN_MF_NAV_HISTORY!$H:$H,IN_MF_NAV_HISTORY!$E:$E,H$1)/10000000</f>
        <v>453.376557689999</v>
      </c>
      <c r="J15" s="32"/>
      <c r="K15" s="32"/>
      <c r="L15" s="32"/>
      <c r="M15" s="32"/>
      <c r="N15" s="32"/>
    </row>
    <row r="16" spans="1:14" s="23" customFormat="1">
      <c r="A16" s="22"/>
      <c r="C16" s="43"/>
      <c r="D16" s="34"/>
      <c r="E16" s="35"/>
      <c r="F16" s="36"/>
      <c r="G16" s="36"/>
      <c r="H16" s="36"/>
      <c r="J16" s="28"/>
      <c r="K16" s="28"/>
      <c r="L16" s="28"/>
      <c r="M16" s="28"/>
      <c r="N16" s="28"/>
    </row>
    <row r="17" spans="1:14" s="23" customFormat="1">
      <c r="A17" s="22"/>
      <c r="C17" s="44">
        <v>4.0999999999999996</v>
      </c>
      <c r="D17" s="25" t="s">
        <v>53</v>
      </c>
      <c r="E17" s="26"/>
      <c r="F17" s="45"/>
      <c r="G17" s="45"/>
      <c r="H17" s="45"/>
      <c r="J17" s="28"/>
      <c r="K17" s="28"/>
      <c r="L17" s="28"/>
      <c r="M17" s="28"/>
      <c r="N17" s="28"/>
    </row>
    <row r="18" spans="1:14" s="23" customFormat="1">
      <c r="A18" s="22" t="s">
        <v>102</v>
      </c>
      <c r="C18" s="44"/>
      <c r="D18" s="25" t="s">
        <v>106</v>
      </c>
      <c r="E18" s="26"/>
      <c r="F18" s="47" t="s">
        <v>932</v>
      </c>
      <c r="G18" s="47" t="s">
        <v>932</v>
      </c>
      <c r="H18" s="47" t="s">
        <v>932</v>
      </c>
      <c r="J18" s="28"/>
      <c r="K18" s="28"/>
      <c r="L18" s="28"/>
      <c r="M18" s="28"/>
      <c r="N18" s="28"/>
    </row>
    <row r="19" spans="1:14" s="23" customFormat="1">
      <c r="A19" s="22" t="s">
        <v>103</v>
      </c>
      <c r="C19" s="44"/>
      <c r="D19" s="25" t="s">
        <v>107</v>
      </c>
      <c r="E19" s="26"/>
      <c r="F19" s="47" t="s">
        <v>932</v>
      </c>
      <c r="G19" s="47" t="s">
        <v>932</v>
      </c>
      <c r="H19" s="47" t="s">
        <v>932</v>
      </c>
      <c r="J19" s="28"/>
      <c r="K19" s="28"/>
      <c r="L19" s="28"/>
      <c r="M19" s="28"/>
      <c r="N19" s="28"/>
    </row>
    <row r="20" spans="1:14" s="23" customFormat="1">
      <c r="A20" s="22" t="s">
        <v>112</v>
      </c>
      <c r="C20" s="44"/>
      <c r="D20" s="25" t="s">
        <v>113</v>
      </c>
      <c r="E20" s="26"/>
      <c r="F20" s="47" t="s">
        <v>932</v>
      </c>
      <c r="G20" s="47" t="s">
        <v>932</v>
      </c>
      <c r="H20" s="47" t="s">
        <v>932</v>
      </c>
      <c r="J20" s="28"/>
      <c r="K20" s="28"/>
      <c r="L20" s="28"/>
      <c r="M20" s="28"/>
      <c r="N20" s="28"/>
    </row>
    <row r="21" spans="1:14" s="23" customFormat="1">
      <c r="A21" s="22" t="s">
        <v>110</v>
      </c>
      <c r="C21" s="44"/>
      <c r="D21" s="25" t="s">
        <v>111</v>
      </c>
      <c r="E21" s="26"/>
      <c r="F21" s="47" t="s">
        <v>932</v>
      </c>
      <c r="G21" s="47" t="s">
        <v>932</v>
      </c>
      <c r="H21" s="47" t="s">
        <v>932</v>
      </c>
      <c r="J21" s="28"/>
      <c r="K21" s="28"/>
      <c r="L21" s="28"/>
      <c r="M21" s="28"/>
      <c r="N21" s="28"/>
    </row>
    <row r="22" spans="1:14" s="23" customFormat="1">
      <c r="A22" s="22" t="s">
        <v>114</v>
      </c>
      <c r="C22" s="44"/>
      <c r="D22" s="25" t="s">
        <v>115</v>
      </c>
      <c r="E22" s="26"/>
      <c r="F22" s="47" t="s">
        <v>932</v>
      </c>
      <c r="G22" s="47" t="s">
        <v>932</v>
      </c>
      <c r="H22" s="47" t="s">
        <v>932</v>
      </c>
      <c r="J22" s="28"/>
      <c r="K22" s="28"/>
      <c r="L22" s="28"/>
      <c r="M22" s="28"/>
      <c r="N22" s="28"/>
    </row>
    <row r="23" spans="1:14" s="23" customFormat="1">
      <c r="A23" s="22" t="s">
        <v>117</v>
      </c>
      <c r="C23" s="44"/>
      <c r="D23" s="25" t="s">
        <v>116</v>
      </c>
      <c r="E23" s="26"/>
      <c r="F23" s="47" t="s">
        <v>932</v>
      </c>
      <c r="G23" s="47" t="s">
        <v>932</v>
      </c>
      <c r="H23" s="47" t="s">
        <v>932</v>
      </c>
      <c r="J23" s="28"/>
      <c r="K23" s="28"/>
      <c r="L23" s="28"/>
      <c r="M23" s="28"/>
      <c r="N23" s="28"/>
    </row>
    <row r="24" spans="1:14" s="23" customFormat="1">
      <c r="A24" s="22" t="s">
        <v>104</v>
      </c>
      <c r="C24" s="44"/>
      <c r="D24" s="25" t="s">
        <v>108</v>
      </c>
      <c r="E24" s="26"/>
      <c r="F24" s="47" t="s">
        <v>932</v>
      </c>
      <c r="G24" s="47" t="s">
        <v>932</v>
      </c>
      <c r="H24" s="47" t="s">
        <v>932</v>
      </c>
      <c r="J24" s="28"/>
      <c r="K24" s="28"/>
      <c r="L24" s="28"/>
      <c r="M24" s="28"/>
      <c r="N24" s="28"/>
    </row>
    <row r="25" spans="1:14" s="23" customFormat="1">
      <c r="A25" s="22" t="s">
        <v>105</v>
      </c>
      <c r="C25" s="44"/>
      <c r="D25" s="25" t="s">
        <v>109</v>
      </c>
      <c r="E25" s="26"/>
      <c r="F25" s="47" t="s">
        <v>932</v>
      </c>
      <c r="G25" s="47" t="s">
        <v>932</v>
      </c>
      <c r="H25" s="47" t="s">
        <v>932</v>
      </c>
      <c r="J25" s="28"/>
      <c r="K25" s="28"/>
      <c r="L25" s="28"/>
      <c r="M25" s="28"/>
      <c r="N25" s="28"/>
    </row>
    <row r="26" spans="1:14" s="23" customFormat="1">
      <c r="A26" s="22" t="s">
        <v>122</v>
      </c>
      <c r="C26" s="44"/>
      <c r="D26" s="25" t="s">
        <v>118</v>
      </c>
      <c r="E26" s="26"/>
      <c r="F26" s="47" t="s">
        <v>932</v>
      </c>
      <c r="G26" s="47" t="s">
        <v>932</v>
      </c>
      <c r="H26" s="47" t="s">
        <v>932</v>
      </c>
      <c r="J26" s="28"/>
      <c r="K26" s="28"/>
      <c r="L26" s="28"/>
      <c r="M26" s="28"/>
      <c r="N26" s="28"/>
    </row>
    <row r="27" spans="1:14" s="23" customFormat="1">
      <c r="A27" s="22" t="s">
        <v>123</v>
      </c>
      <c r="C27" s="44"/>
      <c r="D27" s="25" t="s">
        <v>119</v>
      </c>
      <c r="E27" s="26"/>
      <c r="F27" s="47" t="s">
        <v>932</v>
      </c>
      <c r="G27" s="47" t="s">
        <v>932</v>
      </c>
      <c r="H27" s="47" t="s">
        <v>932</v>
      </c>
      <c r="J27" s="28"/>
      <c r="K27" s="28"/>
      <c r="L27" s="28"/>
      <c r="M27" s="28"/>
      <c r="N27" s="28"/>
    </row>
    <row r="28" spans="1:14" s="23" customFormat="1">
      <c r="A28" s="22" t="s">
        <v>124</v>
      </c>
      <c r="C28" s="44"/>
      <c r="D28" s="25" t="s">
        <v>120</v>
      </c>
      <c r="E28" s="26"/>
      <c r="F28" s="47" t="s">
        <v>932</v>
      </c>
      <c r="G28" s="47" t="s">
        <v>932</v>
      </c>
      <c r="H28" s="47" t="s">
        <v>932</v>
      </c>
      <c r="J28" s="28"/>
      <c r="K28" s="28"/>
      <c r="L28" s="28"/>
      <c r="M28" s="28"/>
      <c r="N28" s="28"/>
    </row>
    <row r="29" spans="1:14" s="23" customFormat="1">
      <c r="A29" s="22" t="s">
        <v>125</v>
      </c>
      <c r="C29" s="44"/>
      <c r="D29" s="25" t="s">
        <v>121</v>
      </c>
      <c r="E29" s="26"/>
      <c r="F29" s="47" t="s">
        <v>932</v>
      </c>
      <c r="G29" s="47" t="s">
        <v>932</v>
      </c>
      <c r="H29" s="47" t="s">
        <v>932</v>
      </c>
      <c r="J29" s="28"/>
      <c r="K29" s="28"/>
      <c r="L29" s="28"/>
      <c r="M29" s="28"/>
      <c r="N29" s="28"/>
    </row>
    <row r="30" spans="1:14" s="23" customFormat="1">
      <c r="A30" s="22"/>
      <c r="C30" s="44"/>
      <c r="D30" s="25"/>
      <c r="E30" s="26"/>
      <c r="F30" s="93"/>
      <c r="G30" s="92"/>
      <c r="H30" s="92"/>
      <c r="J30" s="28"/>
      <c r="K30" s="28"/>
      <c r="L30" s="28"/>
      <c r="M30" s="28"/>
      <c r="N30" s="28"/>
    </row>
    <row r="31" spans="1:14" s="23" customFormat="1">
      <c r="A31" s="22"/>
      <c r="C31" s="44">
        <v>4.2</v>
      </c>
      <c r="D31" s="46" t="s">
        <v>57</v>
      </c>
      <c r="E31" s="26"/>
      <c r="F31" s="93"/>
      <c r="G31" s="92"/>
      <c r="H31" s="92"/>
      <c r="J31" s="28"/>
      <c r="K31" s="28"/>
      <c r="L31" s="28"/>
      <c r="M31" s="28"/>
      <c r="N31" s="28"/>
    </row>
    <row r="32" spans="1:14" s="23" customFormat="1">
      <c r="A32" s="22"/>
      <c r="C32" s="44"/>
      <c r="D32" s="46"/>
      <c r="E32" s="26"/>
      <c r="F32" s="47"/>
      <c r="G32" s="91"/>
      <c r="H32" s="91"/>
      <c r="J32" s="28"/>
      <c r="K32" s="28"/>
      <c r="L32" s="28"/>
      <c r="M32" s="28"/>
      <c r="N32" s="28"/>
    </row>
    <row r="33" spans="1:14" s="23" customFormat="1">
      <c r="A33" s="22" t="s">
        <v>102</v>
      </c>
      <c r="C33" s="44"/>
      <c r="D33" s="25" t="s">
        <v>106</v>
      </c>
      <c r="E33" s="26"/>
      <c r="F33" s="47">
        <f>IFERROR(VLOOKUP(F$1&amp;"-"&amp;$A33&amp;_xlfn.MAXIFS(IN_MF_NAV_HISTORY!$G:$G,IN_MF_NAV_HISTORY!$D:$D,F$1),IN_MF_NAV_HISTORY!$A:$J,10,0),0)</f>
        <v>101.5864</v>
      </c>
      <c r="G33" s="91">
        <f>IFERROR(VLOOKUP(G$1&amp;"-"&amp;$A33&amp;_xlfn.MAXIFS(IN_MF_NAV_HISTORY!$G:$G,IN_MF_NAV_HISTORY!$D:$D,G$1),IN_MF_NAV_HISTORY!$A:$J,10,0),0)</f>
        <v>9.08</v>
      </c>
      <c r="H33" s="91">
        <f>IFERROR(VLOOKUP(H$1&amp;"-"&amp;$A33&amp;_xlfn.MAXIFS(IN_MF_NAV_HISTORY!$G:$G,IN_MF_NAV_HISTORY!$D:$D,H$1),IN_MF_NAV_HISTORY!$A:$J,10,0),0)</f>
        <v>9.8550000000000004</v>
      </c>
      <c r="J33" s="28"/>
      <c r="K33" s="28"/>
      <c r="L33" s="190"/>
      <c r="M33" s="28"/>
      <c r="N33" s="28"/>
    </row>
    <row r="34" spans="1:14" s="23" customFormat="1">
      <c r="A34" s="22" t="s">
        <v>103</v>
      </c>
      <c r="C34" s="44"/>
      <c r="D34" s="25" t="s">
        <v>107</v>
      </c>
      <c r="E34" s="26"/>
      <c r="F34" s="47">
        <f>IFERROR(VLOOKUP(F$1&amp;"-"&amp;$A34&amp;_xlfn.MAXIFS(IN_MF_NAV_HISTORY!$G:$G,IN_MF_NAV_HISTORY!$D:$D,F$1),IN_MF_NAV_HISTORY!$A:$J,10,0),0)</f>
        <v>0</v>
      </c>
      <c r="G34" s="91">
        <f>IFERROR(VLOOKUP(G$1&amp;"-"&amp;$A34&amp;_xlfn.MAXIFS(IN_MF_NAV_HISTORY!$G:$G,IN_MF_NAV_HISTORY!$D:$D,G$1),IN_MF_NAV_HISTORY!$A:$J,10,0),0)</f>
        <v>9.08</v>
      </c>
      <c r="H34" s="91">
        <f>IFERROR(VLOOKUP(H$1&amp;"-"&amp;$A34&amp;_xlfn.MAXIFS(IN_MF_NAV_HISTORY!$G:$G,IN_MF_NAV_HISTORY!$D:$D,H$1),IN_MF_NAV_HISTORY!$A:$J,10,0),0)</f>
        <v>0</v>
      </c>
      <c r="J34" s="28"/>
      <c r="K34" s="28"/>
      <c r="L34" s="28"/>
      <c r="M34" s="28"/>
      <c r="N34" s="28"/>
    </row>
    <row r="35" spans="1:14" s="23" customFormat="1">
      <c r="A35" s="22" t="s">
        <v>112</v>
      </c>
      <c r="C35" s="44"/>
      <c r="D35" s="25" t="s">
        <v>113</v>
      </c>
      <c r="E35" s="26"/>
      <c r="F35" s="47">
        <f>IFERROR(VLOOKUP(F$1&amp;"-"&amp;$A35&amp;_xlfn.MAXIFS(IN_MF_NAV_HISTORY!$G:$G,IN_MF_NAV_HISTORY!$D:$D,F$1),IN_MF_NAV_HISTORY!$A:$J,10,0),0)</f>
        <v>100.0381</v>
      </c>
      <c r="G35" s="91">
        <f>IFERROR(VLOOKUP(G$1&amp;"-"&amp;$A35&amp;_xlfn.MAXIFS(IN_MF_NAV_HISTORY!$G:$G,IN_MF_NAV_HISTORY!$D:$D,G$1),IN_MF_NAV_HISTORY!$A:$J,10,0),0)</f>
        <v>0</v>
      </c>
      <c r="H35" s="91">
        <f>IFERROR(VLOOKUP(H$1&amp;"-"&amp;$A35&amp;_xlfn.MAXIFS(IN_MF_NAV_HISTORY!$G:$G,IN_MF_NAV_HISTORY!$D:$D,H$1),IN_MF_NAV_HISTORY!$A:$J,10,0),0)</f>
        <v>0</v>
      </c>
      <c r="J35" s="28"/>
      <c r="K35" s="28"/>
      <c r="L35" s="28"/>
      <c r="M35" s="28"/>
      <c r="N35" s="28"/>
    </row>
    <row r="36" spans="1:14" s="23" customFormat="1">
      <c r="A36" s="22" t="s">
        <v>110</v>
      </c>
      <c r="C36" s="44"/>
      <c r="D36" s="25" t="s">
        <v>111</v>
      </c>
      <c r="E36" s="26"/>
      <c r="F36" s="47">
        <f>IFERROR(VLOOKUP(F$1&amp;"-"&amp;$A36&amp;_xlfn.MAXIFS(IN_MF_NAV_HISTORY!$G:$G,IN_MF_NAV_HISTORY!$D:$D,F$1),IN_MF_NAV_HISTORY!$A:$J,10,0),0)</f>
        <v>100.0429</v>
      </c>
      <c r="G36" s="91">
        <f>IFERROR(VLOOKUP(G$1&amp;"-"&amp;$A36&amp;_xlfn.MAXIFS(IN_MF_NAV_HISTORY!$G:$G,IN_MF_NAV_HISTORY!$D:$D,G$1),IN_MF_NAV_HISTORY!$A:$J,10,0),0)</f>
        <v>0</v>
      </c>
      <c r="H36" s="91">
        <f>IFERROR(VLOOKUP(H$1&amp;"-"&amp;$A36&amp;_xlfn.MAXIFS(IN_MF_NAV_HISTORY!$G:$G,IN_MF_NAV_HISTORY!$D:$D,H$1),IN_MF_NAV_HISTORY!$A:$J,10,0),0)</f>
        <v>0</v>
      </c>
      <c r="J36" s="28"/>
      <c r="K36" s="28"/>
      <c r="L36" s="28"/>
      <c r="M36" s="28"/>
      <c r="N36" s="28"/>
    </row>
    <row r="37" spans="1:14" s="23" customFormat="1">
      <c r="A37" s="22" t="s">
        <v>114</v>
      </c>
      <c r="C37" s="44"/>
      <c r="D37" s="25" t="s">
        <v>115</v>
      </c>
      <c r="E37" s="26"/>
      <c r="F37" s="47">
        <f>IFERROR(VLOOKUP(F$1&amp;"-"&amp;$A37&amp;_xlfn.MAXIFS(IN_MF_NAV_HISTORY!$G:$G,IN_MF_NAV_HISTORY!$D:$D,F$1),IN_MF_NAV_HISTORY!$A:$J,10,0),0)</f>
        <v>100.2765</v>
      </c>
      <c r="G37" s="91">
        <f>IFERROR(VLOOKUP(G$1&amp;"-"&amp;$A37&amp;_xlfn.MAXIFS(IN_MF_NAV_HISTORY!$G:$G,IN_MF_NAV_HISTORY!$D:$D,G$1),IN_MF_NAV_HISTORY!$A:$J,10,0),0)</f>
        <v>0</v>
      </c>
      <c r="H37" s="91">
        <f>IFERROR(VLOOKUP(H$1&amp;"-"&amp;$A37&amp;_xlfn.MAXIFS(IN_MF_NAV_HISTORY!$G:$G,IN_MF_NAV_HISTORY!$D:$D,H$1),IN_MF_NAV_HISTORY!$A:$J,10,0),0)</f>
        <v>0</v>
      </c>
      <c r="J37" s="28"/>
      <c r="K37" s="28"/>
      <c r="L37" s="28"/>
      <c r="M37" s="28"/>
      <c r="N37" s="28"/>
    </row>
    <row r="38" spans="1:14" s="23" customFormat="1">
      <c r="A38" s="22" t="s">
        <v>117</v>
      </c>
      <c r="C38" s="44"/>
      <c r="D38" s="25" t="s">
        <v>116</v>
      </c>
      <c r="E38" s="26"/>
      <c r="F38" s="47">
        <f>IFERROR(VLOOKUP(F$1&amp;"-"&amp;$A38&amp;_xlfn.MAXIFS(IN_MF_NAV_HISTORY!$G:$G,IN_MF_NAV_HISTORY!$D:$D,F$1),IN_MF_NAV_HISTORY!$A:$J,10,0),0)</f>
        <v>101.5866</v>
      </c>
      <c r="G38" s="91">
        <f>IFERROR(VLOOKUP(G$1&amp;"-"&amp;$A38&amp;_xlfn.MAXIFS(IN_MF_NAV_HISTORY!$G:$G,IN_MF_NAV_HISTORY!$D:$D,G$1),IN_MF_NAV_HISTORY!$A:$J,10,0),0)</f>
        <v>0</v>
      </c>
      <c r="H38" s="91">
        <f>IFERROR(VLOOKUP(H$1&amp;"-"&amp;$A38&amp;_xlfn.MAXIFS(IN_MF_NAV_HISTORY!$G:$G,IN_MF_NAV_HISTORY!$D:$D,H$1),IN_MF_NAV_HISTORY!$A:$J,10,0),0)</f>
        <v>0</v>
      </c>
      <c r="J38" s="28"/>
      <c r="K38" s="28"/>
      <c r="L38" s="28"/>
      <c r="M38" s="28"/>
      <c r="N38" s="28"/>
    </row>
    <row r="39" spans="1:14" s="23" customFormat="1">
      <c r="A39" s="22" t="s">
        <v>104</v>
      </c>
      <c r="C39" s="44"/>
      <c r="D39" s="25" t="s">
        <v>108</v>
      </c>
      <c r="E39" s="26"/>
      <c r="F39" s="47">
        <f>IFERROR(VLOOKUP(F$1&amp;"-"&amp;$A39&amp;_xlfn.MAXIFS(IN_MF_NAV_HISTORY!$G:$G,IN_MF_NAV_HISTORY!$D:$D,F$1),IN_MF_NAV_HISTORY!$A:$J,10,0),0)</f>
        <v>101.611</v>
      </c>
      <c r="G39" s="91">
        <f>IFERROR(VLOOKUP(G$1&amp;"-"&amp;$A39&amp;_xlfn.MAXIFS(IN_MF_NAV_HISTORY!$G:$G,IN_MF_NAV_HISTORY!$D:$D,G$1),IN_MF_NAV_HISTORY!$A:$J,10,0),0)</f>
        <v>9.1140000000000008</v>
      </c>
      <c r="H39" s="91">
        <f>IFERROR(VLOOKUP(H$1&amp;"-"&amp;$A39&amp;_xlfn.MAXIFS(IN_MF_NAV_HISTORY!$G:$G,IN_MF_NAV_HISTORY!$D:$D,H$1),IN_MF_NAV_HISTORY!$A:$J,10,0),0)</f>
        <v>9.86</v>
      </c>
      <c r="J39" s="28"/>
      <c r="K39" s="28"/>
      <c r="L39" s="28"/>
      <c r="M39" s="28"/>
      <c r="N39" s="28"/>
    </row>
    <row r="40" spans="1:14" s="23" customFormat="1">
      <c r="A40" s="22" t="s">
        <v>105</v>
      </c>
      <c r="C40" s="44"/>
      <c r="D40" s="25" t="s">
        <v>109</v>
      </c>
      <c r="E40" s="26"/>
      <c r="F40" s="47">
        <f>IFERROR(VLOOKUP(F$1&amp;"-"&amp;$A40&amp;_xlfn.MAXIFS(IN_MF_NAV_HISTORY!$G:$G,IN_MF_NAV_HISTORY!$D:$D,F$1),IN_MF_NAV_HISTORY!$A:$J,10,0),0)</f>
        <v>0</v>
      </c>
      <c r="G40" s="91">
        <f>IFERROR(VLOOKUP(G$1&amp;"-"&amp;$A40&amp;_xlfn.MAXIFS(IN_MF_NAV_HISTORY!$G:$G,IN_MF_NAV_HISTORY!$D:$D,G$1),IN_MF_NAV_HISTORY!$A:$J,10,0),0)</f>
        <v>9.1180000000000003</v>
      </c>
      <c r="H40" s="91">
        <f>IFERROR(VLOOKUP(H$1&amp;"-"&amp;$A40&amp;_xlfn.MAXIFS(IN_MF_NAV_HISTORY!$G:$G,IN_MF_NAV_HISTORY!$D:$D,H$1),IN_MF_NAV_HISTORY!$A:$J,10,0),0)</f>
        <v>0</v>
      </c>
      <c r="J40" s="28"/>
      <c r="K40" s="28"/>
      <c r="L40" s="28"/>
      <c r="M40" s="28"/>
      <c r="N40" s="28"/>
    </row>
    <row r="41" spans="1:14" s="23" customFormat="1">
      <c r="A41" s="22" t="s">
        <v>122</v>
      </c>
      <c r="C41" s="44"/>
      <c r="D41" s="25" t="s">
        <v>118</v>
      </c>
      <c r="E41" s="26"/>
      <c r="F41" s="47">
        <f>IFERROR(VLOOKUP(F$1&amp;"-"&amp;$A41&amp;_xlfn.MAXIFS(IN_MF_NAV_HISTORY!$G:$G,IN_MF_NAV_HISTORY!$D:$D,F$1),IN_MF_NAV_HISTORY!$A:$J,10,0),0)</f>
        <v>100.0367</v>
      </c>
      <c r="G41" s="91">
        <f>IFERROR(VLOOKUP(G$1&amp;"-"&amp;$A41&amp;_xlfn.MAXIFS(IN_MF_NAV_HISTORY!$G:$G,IN_MF_NAV_HISTORY!$D:$D,G$1),IN_MF_NAV_HISTORY!$A:$J,10,0),0)</f>
        <v>0</v>
      </c>
      <c r="H41" s="91">
        <f>IFERROR(VLOOKUP(H$1&amp;"-"&amp;$A41&amp;_xlfn.MAXIFS(IN_MF_NAV_HISTORY!$G:$G,IN_MF_NAV_HISTORY!$D:$D,H$1),IN_MF_NAV_HISTORY!$A:$J,10,0),0)</f>
        <v>0</v>
      </c>
      <c r="J41" s="28"/>
      <c r="K41" s="28"/>
      <c r="L41" s="28"/>
      <c r="M41" s="28"/>
      <c r="N41" s="28"/>
    </row>
    <row r="42" spans="1:14" s="23" customFormat="1">
      <c r="A42" s="22" t="s">
        <v>123</v>
      </c>
      <c r="C42" s="44"/>
      <c r="D42" s="25" t="s">
        <v>119</v>
      </c>
      <c r="E42" s="26"/>
      <c r="F42" s="47">
        <f>IFERROR(VLOOKUP(F$1&amp;"-"&amp;$A42&amp;_xlfn.MAXIFS(IN_MF_NAV_HISTORY!$G:$G,IN_MF_NAV_HISTORY!$D:$D,F$1),IN_MF_NAV_HISTORY!$A:$J,10,0),0)</f>
        <v>100.038</v>
      </c>
      <c r="G42" s="91">
        <f>IFERROR(VLOOKUP(G$1&amp;"-"&amp;$A42&amp;_xlfn.MAXIFS(IN_MF_NAV_HISTORY!$G:$G,IN_MF_NAV_HISTORY!$D:$D,G$1),IN_MF_NAV_HISTORY!$A:$J,10,0),0)</f>
        <v>0</v>
      </c>
      <c r="H42" s="91">
        <f>IFERROR(VLOOKUP(H$1&amp;"-"&amp;$A42&amp;_xlfn.MAXIFS(IN_MF_NAV_HISTORY!$G:$G,IN_MF_NAV_HISTORY!$D:$D,H$1),IN_MF_NAV_HISTORY!$A:$J,10,0),0)</f>
        <v>0</v>
      </c>
      <c r="J42" s="28"/>
      <c r="K42" s="28"/>
      <c r="L42" s="28"/>
      <c r="M42" s="28"/>
      <c r="N42" s="28"/>
    </row>
    <row r="43" spans="1:14" s="23" customFormat="1">
      <c r="A43" s="22" t="s">
        <v>124</v>
      </c>
      <c r="C43" s="44"/>
      <c r="D43" s="25" t="s">
        <v>120</v>
      </c>
      <c r="E43" s="26"/>
      <c r="F43" s="47">
        <f>IFERROR(VLOOKUP(F$1&amp;"-"&amp;$A43&amp;_xlfn.MAXIFS(IN_MF_NAV_HISTORY!$G:$G,IN_MF_NAV_HISTORY!$D:$D,F$1),IN_MF_NAV_HISTORY!$A:$J,10,0),0)</f>
        <v>100.2795</v>
      </c>
      <c r="G43" s="91">
        <f>IFERROR(VLOOKUP(G$1&amp;"-"&amp;$A43&amp;_xlfn.MAXIFS(IN_MF_NAV_HISTORY!$G:$G,IN_MF_NAV_HISTORY!$D:$D,G$1),IN_MF_NAV_HISTORY!$A:$J,10,0),0)</f>
        <v>0</v>
      </c>
      <c r="H43" s="91">
        <f>IFERROR(VLOOKUP(H$1&amp;"-"&amp;$A43&amp;_xlfn.MAXIFS(IN_MF_NAV_HISTORY!$G:$G,IN_MF_NAV_HISTORY!$D:$D,H$1),IN_MF_NAV_HISTORY!$A:$J,10,0),0)</f>
        <v>0</v>
      </c>
      <c r="J43" s="28"/>
      <c r="K43" s="28"/>
      <c r="L43" s="28"/>
      <c r="M43" s="28"/>
      <c r="N43" s="28"/>
    </row>
    <row r="44" spans="1:14" s="23" customFormat="1">
      <c r="A44" s="22" t="s">
        <v>125</v>
      </c>
      <c r="C44" s="44"/>
      <c r="D44" s="25" t="s">
        <v>121</v>
      </c>
      <c r="E44" s="26"/>
      <c r="F44" s="47">
        <f>IFERROR(VLOOKUP(F$1&amp;"-"&amp;$A44&amp;_xlfn.MAXIFS(IN_MF_NAV_HISTORY!$G:$G,IN_MF_NAV_HISTORY!$D:$D,F$1),IN_MF_NAV_HISTORY!$A:$J,10,0),0)</f>
        <v>101.6103</v>
      </c>
      <c r="G44" s="91">
        <f>IFERROR(VLOOKUP(G$1&amp;"-"&amp;$A44&amp;_xlfn.MAXIFS(IN_MF_NAV_HISTORY!$G:$G,IN_MF_NAV_HISTORY!$D:$D,G$1),IN_MF_NAV_HISTORY!$A:$J,10,0),0)</f>
        <v>0</v>
      </c>
      <c r="H44" s="91">
        <f>IFERROR(VLOOKUP(H$1&amp;"-"&amp;$A44&amp;_xlfn.MAXIFS(IN_MF_NAV_HISTORY!$G:$G,IN_MF_NAV_HISTORY!$D:$D,H$1),IN_MF_NAV_HISTORY!$A:$J,10,0),0)</f>
        <v>0</v>
      </c>
      <c r="J44" s="28"/>
      <c r="K44" s="28"/>
      <c r="L44" s="28"/>
      <c r="M44" s="28"/>
      <c r="N44" s="28"/>
    </row>
    <row r="45" spans="1:14" s="23" customFormat="1" ht="13.5" thickBot="1">
      <c r="A45" s="22"/>
      <c r="C45" s="77"/>
      <c r="D45" s="10"/>
      <c r="E45" s="52"/>
      <c r="F45" s="84"/>
      <c r="G45" s="84"/>
      <c r="H45" s="84"/>
      <c r="J45" s="28"/>
      <c r="K45" s="28"/>
      <c r="L45" s="28"/>
      <c r="M45" s="28"/>
      <c r="N45" s="28"/>
    </row>
    <row r="46" spans="1:14">
      <c r="C46" s="48">
        <v>4.3</v>
      </c>
      <c r="D46" s="25" t="s">
        <v>58</v>
      </c>
      <c r="F46" s="49"/>
      <c r="G46" s="50"/>
      <c r="H46" s="50"/>
    </row>
    <row r="47" spans="1:14">
      <c r="C47" s="44"/>
      <c r="D47" s="25"/>
      <c r="F47" s="49"/>
      <c r="G47" s="172"/>
      <c r="H47" s="172"/>
    </row>
    <row r="48" spans="1:14">
      <c r="A48" s="22" t="s">
        <v>103</v>
      </c>
      <c r="C48" s="44"/>
      <c r="D48" s="25" t="s">
        <v>107</v>
      </c>
      <c r="F48" s="182">
        <f>SUMIFS(IDCW!$H:$H,IDCW!$B:$B,FINANCIAL!F$1&amp;"-"&amp;FINANCIAL!$A48)</f>
        <v>0</v>
      </c>
      <c r="G48" s="49">
        <f>SUMIFS(IDCW!$H:$H,IDCW!$B:$B,FINANCIAL!G$1&amp;"-"&amp;FINANCIAL!$A48)</f>
        <v>0</v>
      </c>
      <c r="H48" s="49">
        <f>SUMIFS(IDCW!$H:$H,IDCW!$B:$B,FINANCIAL!H$1&amp;"-"&amp;FINANCIAL!$A48)</f>
        <v>0</v>
      </c>
    </row>
    <row r="49" spans="1:13">
      <c r="A49" s="22" t="s">
        <v>112</v>
      </c>
      <c r="C49" s="44"/>
      <c r="D49" s="25" t="s">
        <v>113</v>
      </c>
      <c r="F49" s="196">
        <f>SUMIFS(IDCW!$H:$H,IDCW!$B:$B,FINANCIAL!F$1&amp;"-"&amp;FINANCIAL!$A49)</f>
        <v>1.53630924</v>
      </c>
      <c r="G49" s="49">
        <f>SUMIFS(IDCW!$H:$H,IDCW!$B:$B,FINANCIAL!G$1&amp;"-"&amp;FINANCIAL!$A49)</f>
        <v>0</v>
      </c>
      <c r="H49" s="49">
        <f>SUMIFS(IDCW!$H:$H,IDCW!$B:$B,FINANCIAL!H$1&amp;"-"&amp;FINANCIAL!$A49)</f>
        <v>0</v>
      </c>
    </row>
    <row r="50" spans="1:13">
      <c r="A50" s="22" t="s">
        <v>110</v>
      </c>
      <c r="C50" s="44"/>
      <c r="D50" s="25" t="s">
        <v>111</v>
      </c>
      <c r="F50" s="196">
        <f>SUMIFS(IDCW!$H:$H,IDCW!$B:$B,FINANCIAL!F$1&amp;"-"&amp;FINANCIAL!$A50)</f>
        <v>1.49491128</v>
      </c>
      <c r="G50" s="49">
        <f>SUMIFS(IDCW!$H:$H,IDCW!$B:$B,FINANCIAL!G$1&amp;"-"&amp;FINANCIAL!$A50)</f>
        <v>0</v>
      </c>
      <c r="H50" s="49">
        <f>SUMIFS(IDCW!$H:$H,IDCW!$B:$B,FINANCIAL!H$1&amp;"-"&amp;FINANCIAL!$A50)</f>
        <v>0</v>
      </c>
    </row>
    <row r="51" spans="1:13">
      <c r="A51" s="22" t="s">
        <v>114</v>
      </c>
      <c r="C51" s="44"/>
      <c r="D51" s="25" t="s">
        <v>115</v>
      </c>
      <c r="F51" s="196">
        <f>SUMIFS(IDCW!$H:$H,IDCW!$B:$B,FINANCIAL!F$1&amp;"-"&amp;FINANCIAL!$A51)</f>
        <v>1.3006369099999999</v>
      </c>
      <c r="G51" s="49">
        <f>SUMIFS(IDCW!$H:$H,IDCW!$B:$B,FINANCIAL!G$1&amp;"-"&amp;FINANCIAL!$A51)</f>
        <v>0</v>
      </c>
      <c r="H51" s="49">
        <f>SUMIFS(IDCW!$H:$H,IDCW!$B:$B,FINANCIAL!H$1&amp;"-"&amp;FINANCIAL!$A51)</f>
        <v>0</v>
      </c>
    </row>
    <row r="52" spans="1:13">
      <c r="A52" s="22" t="s">
        <v>117</v>
      </c>
      <c r="C52" s="44"/>
      <c r="D52" s="25" t="s">
        <v>116</v>
      </c>
      <c r="F52" s="196">
        <f>SUMIFS(IDCW!$H:$H,IDCW!$B:$B,FINANCIAL!F$1&amp;"-"&amp;FINANCIAL!$A52)</f>
        <v>0</v>
      </c>
      <c r="G52" s="49">
        <f>SUMIFS(IDCW!$H:$H,IDCW!$B:$B,FINANCIAL!G$1&amp;"-"&amp;FINANCIAL!$A52)</f>
        <v>0</v>
      </c>
      <c r="H52" s="49">
        <f>SUMIFS(IDCW!$H:$H,IDCW!$B:$B,FINANCIAL!H$1&amp;"-"&amp;FINANCIAL!$A52)</f>
        <v>0</v>
      </c>
    </row>
    <row r="53" spans="1:13">
      <c r="A53" s="22" t="s">
        <v>105</v>
      </c>
      <c r="C53" s="44"/>
      <c r="D53" s="25" t="s">
        <v>109</v>
      </c>
      <c r="F53" s="196">
        <f>SUMIFS(IDCW!$H:$H,IDCW!$B:$B,FINANCIAL!F$1&amp;"-"&amp;FINANCIAL!$A53)</f>
        <v>0</v>
      </c>
      <c r="G53" s="49">
        <f>SUMIFS(IDCW!$H:$H,IDCW!$B:$B,FINANCIAL!G$1&amp;"-"&amp;FINANCIAL!$A53)</f>
        <v>0</v>
      </c>
      <c r="H53" s="49">
        <f>SUMIFS(IDCW!$H:$H,IDCW!$B:$B,FINANCIAL!H$1&amp;"-"&amp;FINANCIAL!$A53)</f>
        <v>0</v>
      </c>
    </row>
    <row r="54" spans="1:13">
      <c r="A54" s="22" t="s">
        <v>122</v>
      </c>
      <c r="C54" s="44"/>
      <c r="D54" s="25" t="s">
        <v>118</v>
      </c>
      <c r="F54" s="196">
        <f>SUMIFS(IDCW!$H:$H,IDCW!$B:$B,FINANCIAL!F$1&amp;"-"&amp;FINANCIAL!$A54)</f>
        <v>1.4141937999999996</v>
      </c>
      <c r="G54" s="49">
        <f>SUMIFS(IDCW!$H:$H,IDCW!$B:$B,FINANCIAL!G$1&amp;"-"&amp;FINANCIAL!$A54)</f>
        <v>0</v>
      </c>
      <c r="H54" s="49">
        <f>SUMIFS(IDCW!$H:$H,IDCW!$B:$B,FINANCIAL!H$1&amp;"-"&amp;FINANCIAL!$A54)</f>
        <v>0</v>
      </c>
    </row>
    <row r="55" spans="1:13">
      <c r="A55" s="22" t="s">
        <v>123</v>
      </c>
      <c r="C55" s="44"/>
      <c r="D55" s="25" t="s">
        <v>119</v>
      </c>
      <c r="F55" s="196">
        <f>SUMIFS(IDCW!$H:$H,IDCW!$B:$B,FINANCIAL!F$1&amp;"-"&amp;FINANCIAL!$A55)</f>
        <v>1.4859279499999998</v>
      </c>
      <c r="G55" s="49">
        <f>SUMIFS(IDCW!$H:$H,IDCW!$B:$B,FINANCIAL!G$1&amp;"-"&amp;FINANCIAL!$A55)</f>
        <v>0</v>
      </c>
      <c r="H55" s="49">
        <f>SUMIFS(IDCW!$H:$H,IDCW!$B:$B,FINANCIAL!H$1&amp;"-"&amp;FINANCIAL!$A55)</f>
        <v>0</v>
      </c>
    </row>
    <row r="56" spans="1:13">
      <c r="A56" s="22" t="s">
        <v>124</v>
      </c>
      <c r="C56" s="44"/>
      <c r="D56" s="25" t="s">
        <v>120</v>
      </c>
      <c r="F56" s="196">
        <f>SUMIFS(IDCW!$H:$H,IDCW!$B:$B,FINANCIAL!F$1&amp;"-"&amp;FINANCIAL!$A56)</f>
        <v>1.3212256099999999</v>
      </c>
      <c r="G56" s="49">
        <f>SUMIFS(IDCW!$H:$H,IDCW!$B:$B,FINANCIAL!G$1&amp;"-"&amp;FINANCIAL!$A56)</f>
        <v>0</v>
      </c>
      <c r="H56" s="49">
        <f>SUMIFS(IDCW!$H:$H,IDCW!$B:$B,FINANCIAL!H$1&amp;"-"&amp;FINANCIAL!$A56)</f>
        <v>0</v>
      </c>
    </row>
    <row r="57" spans="1:13">
      <c r="A57" s="22" t="s">
        <v>125</v>
      </c>
      <c r="C57" s="44"/>
      <c r="D57" s="25" t="s">
        <v>121</v>
      </c>
      <c r="F57" s="182">
        <f>SUMIFS(IDCW!$H:$H,IDCW!$B:$B,FINANCIAL!F$1&amp;"-"&amp;FINANCIAL!$A57)</f>
        <v>0</v>
      </c>
      <c r="G57" s="49">
        <f>SUMIFS(IDCW!$H:$H,IDCW!$B:$B,FINANCIAL!G$1&amp;"-"&amp;FINANCIAL!$A57)</f>
        <v>0</v>
      </c>
      <c r="H57" s="49">
        <f>SUMIFS(IDCW!$H:$H,IDCW!$B:$B,FINANCIAL!H$1&amp;"-"&amp;FINANCIAL!$A57)</f>
        <v>0</v>
      </c>
    </row>
    <row r="58" spans="1:13" ht="13.5" thickBot="1">
      <c r="C58" s="51"/>
      <c r="D58" s="25"/>
      <c r="E58" s="52"/>
      <c r="F58" s="53"/>
      <c r="G58" s="53"/>
      <c r="H58" s="53"/>
    </row>
    <row r="59" spans="1:13">
      <c r="C59" s="54"/>
      <c r="D59" s="34"/>
      <c r="F59" s="45"/>
      <c r="G59" s="45"/>
      <c r="H59" s="45"/>
    </row>
    <row r="60" spans="1:13">
      <c r="C60" s="44"/>
      <c r="D60" s="55" t="s">
        <v>60</v>
      </c>
      <c r="F60" s="45"/>
      <c r="G60" s="45"/>
      <c r="H60" s="45"/>
    </row>
    <row r="61" spans="1:13">
      <c r="C61" s="44">
        <v>5.0999999999999996</v>
      </c>
      <c r="D61" s="56" t="s">
        <v>61</v>
      </c>
      <c r="F61" s="27">
        <f>-SUMIFS(TB!$C:$C,TB!$F:$F,F$1,TB!$A:$A,$D61)</f>
        <v>0</v>
      </c>
      <c r="G61" s="27">
        <f>-SUMIFS(TB!$C:$C,TB!$F:$F,G$1,TB!$A:$A,$D61)</f>
        <v>4.5573312100000001</v>
      </c>
      <c r="H61" s="27">
        <f>-SUMIFS(TB!$C:$C,TB!$F:$F,H$1,TB!$A:$A,$D61)</f>
        <v>8.2500000000000004E-2</v>
      </c>
      <c r="I61" s="57"/>
      <c r="J61" s="58"/>
    </row>
    <row r="62" spans="1:13">
      <c r="C62" s="44">
        <v>5.2</v>
      </c>
      <c r="D62" s="56" t="s">
        <v>62</v>
      </c>
      <c r="F62" s="27">
        <f>-SUMIFS(TB!$C:$C,TB!$F:$F,F$1,TB!$A:$A,$D62)</f>
        <v>2.062834692</v>
      </c>
      <c r="G62" s="27">
        <f>-SUMIFS(TB!$C:$C,TB!$F:$F,G$1,TB!$A:$A,$D62)</f>
        <v>9.9070992889999996</v>
      </c>
      <c r="H62" s="27">
        <f>-SUMIFS(TB!$C:$C,TB!$F:$F,H$1,TB!$A:$A,$D62)</f>
        <v>0.8842277890000001</v>
      </c>
      <c r="I62" s="57"/>
      <c r="J62" s="58"/>
      <c r="L62" s="59"/>
      <c r="M62" s="59"/>
    </row>
    <row r="63" spans="1:13" ht="25.5" customHeight="1">
      <c r="C63" s="44">
        <v>5.3</v>
      </c>
      <c r="D63" s="60" t="s">
        <v>63</v>
      </c>
      <c r="F63" s="184">
        <f>-SUMIFS(TB!$C:$C,TB!$F:$F,F$1,TB!$A:$A,$D63)</f>
        <v>1.233807E-3</v>
      </c>
      <c r="G63" s="27">
        <f>-SUMIFS(TB!$C:$C,TB!$F:$F,G$1,TB!$A:$A,$D63)</f>
        <v>-3.3445192460000004</v>
      </c>
      <c r="H63" s="27">
        <f>-SUMIFS(TB!$C:$C,TB!$F:$F,H$1,TB!$A:$A,$D63)</f>
        <v>0</v>
      </c>
      <c r="I63" s="57"/>
      <c r="J63" s="58"/>
    </row>
    <row r="64" spans="1:13">
      <c r="C64" s="44">
        <v>5.4</v>
      </c>
      <c r="D64" s="61" t="s">
        <v>64</v>
      </c>
      <c r="F64" s="27">
        <f>-SUMIFS(TB!$C:$C,TB!$F:$F,F$1,TB!$A:$A,$D64)</f>
        <v>0</v>
      </c>
      <c r="G64" s="27">
        <f>-SUMIFS(TB!$C:$C,TB!$F:$F,G$1,TB!$A:$A,$D64)</f>
        <v>0</v>
      </c>
      <c r="H64" s="27">
        <f>-SUMIFS(TB!$C:$C,TB!$F:$F,H$1,TB!$A:$A,$D64)</f>
        <v>0</v>
      </c>
      <c r="I64" s="57"/>
      <c r="J64" s="58"/>
    </row>
    <row r="65" spans="1:14">
      <c r="C65" s="44"/>
      <c r="D65" s="56"/>
      <c r="F65" s="45"/>
      <c r="G65" s="45"/>
      <c r="H65" s="45"/>
      <c r="I65" s="57"/>
      <c r="J65" s="58"/>
    </row>
    <row r="66" spans="1:14" s="63" customFormat="1">
      <c r="A66" s="62"/>
      <c r="C66" s="44">
        <v>5.5</v>
      </c>
      <c r="D66" s="25" t="s">
        <v>65</v>
      </c>
      <c r="E66" s="26"/>
      <c r="F66" s="184">
        <f>-SUMIFS(TB!$C:$C,TB!$F:$F,F$1,TB!$A:$A,$D66)</f>
        <v>4.6116499999999998E-4</v>
      </c>
      <c r="G66" s="27">
        <f>-SUMIFS(TB!$C:$C,TB!$F:$F,G$1,TB!$A:$A,$D66)</f>
        <v>0.4504196989999999</v>
      </c>
      <c r="H66" s="184">
        <f>-SUMIFS(TB!$C:$C,TB!$F:$F,H$1,TB!$A:$A,$D66)</f>
        <v>3.5842800000000005E-3</v>
      </c>
      <c r="I66" s="57"/>
      <c r="J66" s="58"/>
      <c r="K66" s="64"/>
      <c r="L66" s="64"/>
      <c r="M66" s="64"/>
      <c r="N66" s="64"/>
    </row>
    <row r="67" spans="1:14" s="63" customFormat="1" ht="13.5" thickBot="1">
      <c r="A67" s="62"/>
      <c r="C67" s="44"/>
      <c r="D67" s="25"/>
      <c r="E67" s="26"/>
      <c r="F67" s="45"/>
      <c r="G67" s="45"/>
      <c r="H67" s="45"/>
      <c r="J67" s="64"/>
      <c r="K67" s="64"/>
      <c r="L67" s="64"/>
      <c r="M67" s="64"/>
      <c r="N67" s="64"/>
    </row>
    <row r="68" spans="1:14" ht="13.5" thickBot="1">
      <c r="C68" s="65">
        <v>5.6</v>
      </c>
      <c r="D68" s="9" t="s">
        <v>66</v>
      </c>
      <c r="E68" s="39"/>
      <c r="F68" s="40">
        <f>SUM(F59:F67)</f>
        <v>2.0645296640000002</v>
      </c>
      <c r="G68" s="40">
        <f t="shared" ref="G68:H68" si="1">SUM(G59:G67)</f>
        <v>11.570330951999997</v>
      </c>
      <c r="H68" s="40">
        <f t="shared" si="1"/>
        <v>0.97031206900000011</v>
      </c>
      <c r="J68" s="58"/>
    </row>
    <row r="69" spans="1:14">
      <c r="C69" s="66"/>
      <c r="D69" s="25"/>
      <c r="F69" s="45"/>
      <c r="G69" s="45"/>
      <c r="H69" s="45"/>
    </row>
    <row r="70" spans="1:14">
      <c r="C70" s="44"/>
      <c r="D70" s="55" t="s">
        <v>67</v>
      </c>
      <c r="F70" s="45"/>
      <c r="G70" s="45"/>
      <c r="H70" s="45"/>
    </row>
    <row r="71" spans="1:14">
      <c r="C71" s="44">
        <v>6.1</v>
      </c>
      <c r="D71" s="67" t="s">
        <v>67</v>
      </c>
      <c r="F71" s="45"/>
      <c r="G71" s="45"/>
      <c r="H71" s="45"/>
    </row>
    <row r="72" spans="1:14">
      <c r="C72" s="44"/>
      <c r="D72" s="67" t="s">
        <v>68</v>
      </c>
      <c r="F72" s="27">
        <f>SUMIFS(TB!$C:$C,TB!$F:$F,F$1,TB!$A:$A,$D72)</f>
        <v>1.3791258999999998E-2</v>
      </c>
      <c r="G72" s="27">
        <f>SUMIFS(TB!$C:$C,TB!$F:$F,G$1,TB!$A:$A,$D72)</f>
        <v>9.205424957</v>
      </c>
      <c r="H72" s="27">
        <f>SUMIFS(TB!$C:$C,TB!$F:$F,H$1,TB!$A:$A,$D72)</f>
        <v>0.13001773699999999</v>
      </c>
      <c r="I72" s="57"/>
      <c r="J72" s="58"/>
    </row>
    <row r="73" spans="1:14">
      <c r="C73" s="44"/>
      <c r="D73" s="67" t="s">
        <v>69</v>
      </c>
      <c r="F73" s="27">
        <f>SUMIFS(TB!$C:$C,TB!$F:$F,F$1,TB!$A:$A,$D73)-F76</f>
        <v>5.7583720999999997E-2</v>
      </c>
      <c r="G73" s="27">
        <f>SUMIFS(TB!$C:$C,TB!$F:$F,G$1,TB!$A:$A,$D73)-G76</f>
        <v>8.0866306530000003</v>
      </c>
      <c r="H73" s="27">
        <f>SUMIFS(TB!$C:$C,TB!$F:$F,H$1,TB!$A:$A,$D73)-H76</f>
        <v>0.54690382000000004</v>
      </c>
      <c r="I73" s="68"/>
      <c r="J73" s="58"/>
    </row>
    <row r="74" spans="1:14">
      <c r="C74" s="44"/>
      <c r="D74" s="67"/>
      <c r="F74" s="27"/>
      <c r="G74" s="27"/>
      <c r="H74" s="27"/>
      <c r="J74" s="58"/>
    </row>
    <row r="75" spans="1:14">
      <c r="C75" s="44">
        <v>6.2</v>
      </c>
      <c r="D75" s="25" t="s">
        <v>70</v>
      </c>
      <c r="F75" s="27">
        <f>SUMIFS(TB!$C:$C,TB!$F:$F,F$1,TB!$A:$A,$D75)</f>
        <v>2.0545463E-2</v>
      </c>
      <c r="G75" s="27">
        <f>SUMIFS(TB!$C:$C,TB!$F:$F,G$1,TB!$A:$A,$D75)</f>
        <v>1.6522709120000001</v>
      </c>
      <c r="H75" s="27">
        <f>SUMIFS(TB!$C:$C,TB!$F:$F,H$1,TB!$A:$A,$D75)</f>
        <v>8.4908062000000006E-2</v>
      </c>
      <c r="I75" s="68"/>
      <c r="J75" s="58"/>
    </row>
    <row r="76" spans="1:14">
      <c r="C76" s="44">
        <v>6.3</v>
      </c>
      <c r="D76" s="25" t="s">
        <v>71</v>
      </c>
      <c r="F76" s="184">
        <f>SUMIFS(TB!$C:$C,TB!$F:$F,FINANCIAL!F$1,TB!$H:$H,"TRUSTEE FEES")</f>
        <v>4.073503E-3</v>
      </c>
      <c r="G76" s="208">
        <f>SUMIFS(TB!$C:$C,TB!$F:$F,FINANCIAL!G$1,TB!$H:$H,"TRUSTEE FEES")</f>
        <v>8.234514300000001E-2</v>
      </c>
      <c r="H76" s="184">
        <f>SUMIFS(TB!$C:$C,TB!$F:$F,FINANCIAL!H$1,TB!$H:$H,"TRUSTEE FEES")</f>
        <v>1.9612880000000003E-3</v>
      </c>
      <c r="I76" s="68"/>
      <c r="J76" s="58"/>
    </row>
    <row r="77" spans="1:14" ht="13.5" thickBot="1">
      <c r="C77" s="44"/>
      <c r="D77" s="56"/>
      <c r="F77" s="45"/>
      <c r="G77" s="45"/>
      <c r="H77" s="45"/>
    </row>
    <row r="78" spans="1:14" ht="13.5" thickBot="1">
      <c r="C78" s="65">
        <v>6.4</v>
      </c>
      <c r="D78" s="187" t="s">
        <v>919</v>
      </c>
      <c r="E78" s="188"/>
      <c r="F78" s="189">
        <f>SUBTOTAL(9,F72:F76)</f>
        <v>9.5993945999999997E-2</v>
      </c>
      <c r="G78" s="189">
        <f>SUBTOTAL(9,G72:G76)</f>
        <v>19.026671664999999</v>
      </c>
      <c r="H78" s="189">
        <f>SUBTOTAL(9,H72:H76)</f>
        <v>0.76379090699999996</v>
      </c>
      <c r="I78" s="68"/>
      <c r="J78" s="58"/>
      <c r="K78" s="186"/>
      <c r="L78" s="185"/>
    </row>
    <row r="79" spans="1:14">
      <c r="C79" s="44"/>
      <c r="D79" s="46" t="s">
        <v>73</v>
      </c>
      <c r="F79" s="45">
        <f>SUMIFS('CAS Working'!$AB:$AB,'CAS Working'!$B:$B,F$1,'CAS Working'!$C:$C,"Regular Plan")/10000000</f>
        <v>5.2047020631270889E-2</v>
      </c>
      <c r="G79" s="45">
        <f>SUMIFS('CAS Working'!$AB:$AB,'CAS Working'!$B:$B,G$1,'CAS Working'!$C:$C,"Regular Plan")/10000000</f>
        <v>17.633359610443346</v>
      </c>
      <c r="H79" s="45">
        <f>SUMIFS('CAS Working'!$AB:$AB,'CAS Working'!$B:$B,H$1,'CAS Working'!$C:$C,"Regular Plan")/10000000</f>
        <v>0.47961161285522347</v>
      </c>
      <c r="I79" s="68"/>
      <c r="J79" s="58"/>
      <c r="K79" s="69"/>
    </row>
    <row r="80" spans="1:14">
      <c r="C80" s="44"/>
      <c r="D80" s="46" t="s">
        <v>72</v>
      </c>
      <c r="F80" s="45">
        <f>ROUND(F78,2)-ROUND(F79,2)</f>
        <v>0.05</v>
      </c>
      <c r="G80" s="45">
        <f>ROUND(G78,2)-ROUND(G79,2)</f>
        <v>1.4000000000000021</v>
      </c>
      <c r="H80" s="45">
        <f>ROUND(H78,2)-ROUND(H79,2)</f>
        <v>0.28000000000000003</v>
      </c>
      <c r="I80" s="68"/>
      <c r="J80" s="58"/>
      <c r="K80" s="69"/>
    </row>
    <row r="81" spans="1:19">
      <c r="C81" s="44"/>
      <c r="D81" s="25"/>
      <c r="F81" s="70"/>
      <c r="G81" s="70"/>
      <c r="H81" s="70"/>
      <c r="I81" s="71"/>
      <c r="J81" s="72"/>
      <c r="K81" s="72"/>
    </row>
    <row r="82" spans="1:19" s="117" customFormat="1" hidden="1">
      <c r="C82" s="118"/>
      <c r="D82" s="119" t="s">
        <v>763</v>
      </c>
      <c r="E82" s="120"/>
      <c r="F82" s="121">
        <f>(F80+F79-F78)*10000000</f>
        <v>60530.746312708885</v>
      </c>
      <c r="G82" s="121">
        <f t="shared" ref="G82:H82" si="2">(G80+G79-G78)*10000000</f>
        <v>66879.454433497187</v>
      </c>
      <c r="H82" s="121">
        <f t="shared" si="2"/>
        <v>-41792.941447764686</v>
      </c>
      <c r="I82" s="122"/>
      <c r="J82" s="123"/>
      <c r="K82" s="123"/>
      <c r="L82" s="124"/>
      <c r="M82" s="124"/>
      <c r="N82" s="124"/>
    </row>
    <row r="83" spans="1:19">
      <c r="C83" s="44"/>
      <c r="D83" s="25"/>
      <c r="F83" s="70"/>
      <c r="G83" s="70"/>
      <c r="H83" s="70"/>
      <c r="I83" s="71"/>
      <c r="J83" s="72"/>
      <c r="K83" s="72"/>
    </row>
    <row r="84" spans="1:19">
      <c r="C84" s="44">
        <v>6.5</v>
      </c>
      <c r="D84" s="25" t="s">
        <v>74</v>
      </c>
      <c r="E84" s="26" t="s">
        <v>75</v>
      </c>
      <c r="F84" s="73"/>
      <c r="G84" s="73"/>
      <c r="H84" s="73"/>
    </row>
    <row r="85" spans="1:19">
      <c r="C85" s="44"/>
      <c r="D85" s="25" t="s">
        <v>54</v>
      </c>
      <c r="F85" s="74">
        <f>VLOOKUP(F$1&amp;"-"&amp;$D85,'CAS Working'!$A:$V,17,0)</f>
        <v>5.9999999999999995E-4</v>
      </c>
      <c r="G85" s="74">
        <f>VLOOKUP(G$1&amp;"-"&amp;$D85,'CAS Working'!$A:$V,17,0)</f>
        <v>2.2000000000000001E-3</v>
      </c>
      <c r="H85" s="74">
        <f>VLOOKUP(H$1&amp;"-"&amp;$D85,'CAS Working'!$A:$V,17,0)</f>
        <v>5.1000000000000004E-3</v>
      </c>
    </row>
    <row r="86" spans="1:19">
      <c r="C86" s="44"/>
      <c r="D86" s="25" t="s">
        <v>56</v>
      </c>
      <c r="F86" s="74">
        <f>VLOOKUP(F$1&amp;"-"&amp;$D86,'CAS Working'!$A:$V,17,0)</f>
        <v>5.9999999999999995E-4</v>
      </c>
      <c r="G86" s="74">
        <f>VLOOKUP(G$1&amp;"-"&amp;$D86,'CAS Working'!$A:$V,17,0)</f>
        <v>2.2000000000000001E-3</v>
      </c>
      <c r="H86" s="74">
        <f>VLOOKUP(H$1&amp;"-"&amp;$D86,'CAS Working'!$A:$V,17,0)</f>
        <v>5.1000000000000004E-3</v>
      </c>
    </row>
    <row r="87" spans="1:19" s="76" customFormat="1" ht="12.75" customHeight="1">
      <c r="A87" s="12"/>
      <c r="B87" s="15"/>
      <c r="C87" s="44"/>
      <c r="D87" s="25"/>
      <c r="E87" s="75"/>
      <c r="F87" s="45"/>
      <c r="G87" s="45"/>
      <c r="H87" s="45"/>
      <c r="I87" s="15"/>
      <c r="J87" s="18"/>
      <c r="K87" s="18"/>
      <c r="L87" s="18"/>
      <c r="M87" s="18"/>
      <c r="N87" s="18"/>
    </row>
    <row r="88" spans="1:19" s="76" customFormat="1">
      <c r="A88" s="12"/>
      <c r="B88" s="15"/>
      <c r="C88" s="44">
        <v>6.6</v>
      </c>
      <c r="D88" s="25" t="s">
        <v>76</v>
      </c>
      <c r="E88" s="26" t="s">
        <v>75</v>
      </c>
      <c r="F88" s="73"/>
      <c r="G88" s="73"/>
      <c r="H88" s="73"/>
      <c r="I88" s="15"/>
      <c r="J88" s="18"/>
      <c r="K88" s="18"/>
      <c r="L88" s="18"/>
      <c r="M88" s="18"/>
      <c r="N88" s="18"/>
    </row>
    <row r="89" spans="1:19" s="76" customFormat="1">
      <c r="A89" s="12"/>
      <c r="B89" s="15"/>
      <c r="C89" s="44"/>
      <c r="D89" s="25" t="s">
        <v>54</v>
      </c>
      <c r="E89" s="26"/>
      <c r="F89" s="74">
        <f>VLOOKUP(F$1&amp;"-"&amp;$D89,'CAS Working'!$A:$V,16,0)</f>
        <v>2.8999999999999998E-3</v>
      </c>
      <c r="G89" s="74">
        <f>VLOOKUP(G$1&amp;"-"&amp;$D89,'CAS Working'!$A:$V,16,0)</f>
        <v>1.89E-2</v>
      </c>
      <c r="H89" s="74">
        <f>VLOOKUP(H$1&amp;"-"&amp;$D89,'CAS Working'!$A:$V,16,0)</f>
        <v>2.3900000000000001E-2</v>
      </c>
      <c r="I89" s="15"/>
      <c r="J89" s="18"/>
      <c r="K89" s="18"/>
      <c r="L89" s="18"/>
      <c r="M89" s="18"/>
      <c r="N89" s="18"/>
    </row>
    <row r="90" spans="1:19" s="76" customFormat="1">
      <c r="A90" s="12"/>
      <c r="B90" s="15"/>
      <c r="C90" s="44"/>
      <c r="D90" s="25" t="s">
        <v>56</v>
      </c>
      <c r="E90" s="26"/>
      <c r="F90" s="74">
        <f>VLOOKUP(F$1&amp;"-"&amp;$D90,'CAS Working'!$A:$V,16,0)</f>
        <v>2.0999999999999999E-3</v>
      </c>
      <c r="G90" s="74">
        <f>VLOOKUP(G$1&amp;"-"&amp;$D90,'CAS Working'!$A:$V,16,0)</f>
        <v>4.4000000000000003E-3</v>
      </c>
      <c r="H90" s="74">
        <f>VLOOKUP(H$1&amp;"-"&amp;$D90,'CAS Working'!$A:$V,16,0)</f>
        <v>9.7000000000000003E-3</v>
      </c>
      <c r="I90" s="15"/>
      <c r="J90" s="18"/>
      <c r="K90" s="18"/>
      <c r="L90" s="18"/>
      <c r="M90" s="18"/>
      <c r="N90" s="18"/>
    </row>
    <row r="91" spans="1:19" ht="13.5" thickBot="1">
      <c r="C91" s="77"/>
      <c r="D91" s="10"/>
      <c r="E91" s="52"/>
      <c r="F91" s="42"/>
      <c r="G91" s="42"/>
      <c r="H91" s="42"/>
    </row>
    <row r="92" spans="1:19">
      <c r="C92" s="78"/>
      <c r="D92" s="25"/>
      <c r="F92" s="45"/>
      <c r="G92" s="45"/>
      <c r="H92" s="45"/>
    </row>
    <row r="93" spans="1:19" s="23" customFormat="1">
      <c r="A93" s="22"/>
      <c r="C93" s="48">
        <v>7.1</v>
      </c>
      <c r="D93" s="25" t="s">
        <v>77</v>
      </c>
      <c r="E93" s="75"/>
      <c r="F93" s="79"/>
      <c r="G93" s="79"/>
      <c r="H93" s="79"/>
      <c r="I93" s="15"/>
      <c r="J93" s="18"/>
      <c r="K93" s="18"/>
      <c r="L93" s="18"/>
      <c r="M93" s="18"/>
      <c r="N93" s="18"/>
      <c r="O93" s="15"/>
      <c r="P93" s="15"/>
      <c r="Q93" s="15"/>
      <c r="R93" s="15"/>
      <c r="S93" s="15"/>
    </row>
    <row r="94" spans="1:19" s="23" customFormat="1">
      <c r="A94" s="22"/>
      <c r="C94" s="48"/>
      <c r="D94" s="25" t="s">
        <v>78</v>
      </c>
      <c r="E94" s="75"/>
      <c r="F94" s="79" t="s">
        <v>55</v>
      </c>
      <c r="G94" s="79" t="s">
        <v>55</v>
      </c>
      <c r="H94" s="79" t="s">
        <v>55</v>
      </c>
      <c r="I94" s="15"/>
      <c r="J94" s="18"/>
      <c r="K94" s="18"/>
      <c r="L94" s="18"/>
      <c r="M94" s="18"/>
      <c r="N94" s="18"/>
      <c r="O94" s="15"/>
      <c r="P94" s="15"/>
      <c r="Q94" s="15"/>
      <c r="R94" s="15"/>
      <c r="S94" s="15"/>
    </row>
    <row r="95" spans="1:19" s="23" customFormat="1">
      <c r="A95" s="22"/>
      <c r="C95" s="48"/>
      <c r="D95" s="25" t="s">
        <v>79</v>
      </c>
      <c r="E95" s="75"/>
      <c r="F95" s="79" t="s">
        <v>55</v>
      </c>
      <c r="G95" s="79" t="s">
        <v>55</v>
      </c>
      <c r="H95" s="79" t="s">
        <v>55</v>
      </c>
      <c r="I95" s="15"/>
      <c r="J95" s="18"/>
      <c r="K95" s="18"/>
      <c r="L95" s="18"/>
      <c r="M95" s="18"/>
      <c r="N95" s="18"/>
      <c r="O95" s="15"/>
      <c r="P95" s="15"/>
      <c r="Q95" s="15"/>
      <c r="R95" s="15"/>
      <c r="S95" s="15"/>
    </row>
    <row r="96" spans="1:19" s="23" customFormat="1">
      <c r="A96" s="22"/>
      <c r="C96" s="48"/>
      <c r="D96" s="25"/>
      <c r="E96" s="75"/>
      <c r="F96" s="79"/>
      <c r="G96" s="79"/>
      <c r="H96" s="79"/>
      <c r="I96" s="15"/>
      <c r="J96" s="18"/>
      <c r="K96" s="18"/>
      <c r="L96" s="18"/>
      <c r="M96" s="18"/>
      <c r="N96" s="18"/>
      <c r="O96" s="15"/>
      <c r="P96" s="15"/>
      <c r="Q96" s="15"/>
      <c r="R96" s="15"/>
      <c r="S96" s="15"/>
    </row>
    <row r="97" spans="1:19" s="23" customFormat="1" ht="26">
      <c r="A97" s="22"/>
      <c r="C97" s="48">
        <v>7.2</v>
      </c>
      <c r="D97" s="60" t="s">
        <v>927</v>
      </c>
      <c r="E97" s="26"/>
      <c r="F97" s="45"/>
      <c r="G97" s="45"/>
      <c r="H97" s="45"/>
      <c r="I97" s="15"/>
      <c r="J97" s="18"/>
      <c r="K97" s="18"/>
      <c r="L97" s="18"/>
      <c r="M97" s="18"/>
      <c r="N97" s="18"/>
      <c r="O97" s="15"/>
      <c r="P97" s="15"/>
      <c r="Q97" s="15"/>
      <c r="R97" s="15"/>
      <c r="S97" s="15"/>
    </row>
    <row r="98" spans="1:19" s="23" customFormat="1">
      <c r="A98" s="22"/>
      <c r="C98" s="48"/>
      <c r="D98" s="25" t="s">
        <v>80</v>
      </c>
      <c r="E98" s="26"/>
      <c r="F98" s="79" t="s">
        <v>55</v>
      </c>
      <c r="G98" s="79" t="s">
        <v>55</v>
      </c>
      <c r="H98" s="79" t="s">
        <v>55</v>
      </c>
      <c r="I98" s="15"/>
      <c r="J98" s="18"/>
      <c r="K98" s="18"/>
      <c r="L98" s="18"/>
      <c r="M98" s="18"/>
      <c r="N98" s="18"/>
      <c r="O98" s="15"/>
      <c r="P98" s="15"/>
      <c r="Q98" s="15"/>
      <c r="R98" s="15"/>
      <c r="S98" s="15"/>
    </row>
    <row r="99" spans="1:19" s="23" customFormat="1">
      <c r="A99" s="22"/>
      <c r="C99" s="48"/>
      <c r="D99" s="25" t="s">
        <v>81</v>
      </c>
      <c r="E99" s="26"/>
      <c r="F99" s="79" t="s">
        <v>55</v>
      </c>
      <c r="G99" s="79" t="s">
        <v>55</v>
      </c>
      <c r="H99" s="79" t="s">
        <v>55</v>
      </c>
      <c r="I99" s="15"/>
      <c r="J99" s="18"/>
      <c r="K99" s="18"/>
      <c r="L99" s="18"/>
      <c r="M99" s="18"/>
      <c r="N99" s="18"/>
      <c r="O99" s="15"/>
      <c r="P99" s="15"/>
      <c r="Q99" s="15"/>
      <c r="R99" s="15"/>
      <c r="S99" s="15"/>
    </row>
    <row r="100" spans="1:19" s="23" customFormat="1">
      <c r="A100" s="22"/>
      <c r="C100" s="48"/>
      <c r="D100" s="25" t="s">
        <v>82</v>
      </c>
      <c r="E100" s="26"/>
      <c r="F100" s="79" t="s">
        <v>55</v>
      </c>
      <c r="G100" s="79" t="s">
        <v>55</v>
      </c>
      <c r="H100" s="79" t="s">
        <v>55</v>
      </c>
      <c r="I100" s="15"/>
      <c r="J100" s="18"/>
      <c r="K100" s="18"/>
      <c r="L100" s="18"/>
      <c r="M100" s="18"/>
      <c r="N100" s="18"/>
      <c r="O100" s="15"/>
      <c r="P100" s="15"/>
      <c r="Q100" s="15"/>
      <c r="R100" s="15"/>
      <c r="S100" s="15"/>
    </row>
    <row r="101" spans="1:19" s="23" customFormat="1">
      <c r="A101" s="22"/>
      <c r="C101" s="48"/>
      <c r="D101" s="25" t="s">
        <v>937</v>
      </c>
      <c r="E101" s="26"/>
      <c r="F101" s="79">
        <f>(F33/100)-1</f>
        <v>1.5863999999999878E-2</v>
      </c>
      <c r="G101" s="79">
        <f>(G33/10)-1</f>
        <v>-9.1999999999999971E-2</v>
      </c>
      <c r="H101" s="79">
        <f>(H33/10)-1</f>
        <v>-1.4499999999999957E-2</v>
      </c>
      <c r="I101" s="71"/>
      <c r="J101" s="18"/>
      <c r="K101" s="18"/>
      <c r="L101" s="18"/>
      <c r="M101" s="18"/>
      <c r="N101" s="18"/>
      <c r="O101" s="15"/>
      <c r="P101" s="15"/>
      <c r="Q101" s="15"/>
      <c r="R101" s="15"/>
      <c r="S101" s="15"/>
    </row>
    <row r="102" spans="1:19" s="23" customFormat="1">
      <c r="A102" s="22"/>
      <c r="C102" s="48"/>
      <c r="D102" s="25" t="s">
        <v>83</v>
      </c>
      <c r="E102" s="26"/>
      <c r="F102" s="195">
        <v>46003</v>
      </c>
      <c r="G102" s="195">
        <v>46020</v>
      </c>
      <c r="H102" s="195">
        <v>46098</v>
      </c>
      <c r="I102" s="15"/>
      <c r="J102" s="171"/>
      <c r="K102" s="18"/>
      <c r="L102" s="18"/>
      <c r="M102" s="18"/>
      <c r="N102" s="18"/>
      <c r="O102" s="15"/>
      <c r="P102" s="15"/>
      <c r="Q102" s="15"/>
      <c r="R102" s="15"/>
      <c r="S102" s="15"/>
    </row>
    <row r="103" spans="1:19" s="23" customFormat="1">
      <c r="A103" s="22"/>
      <c r="C103" s="48"/>
      <c r="D103" s="25"/>
      <c r="E103" s="26"/>
      <c r="F103" s="80"/>
      <c r="G103" s="80"/>
      <c r="H103" s="80"/>
      <c r="I103" s="15"/>
      <c r="J103" s="171"/>
      <c r="K103" s="18"/>
      <c r="L103" s="18"/>
      <c r="M103" s="18"/>
      <c r="N103" s="18"/>
      <c r="O103" s="15"/>
      <c r="P103" s="15"/>
      <c r="Q103" s="15"/>
      <c r="R103" s="15"/>
      <c r="S103" s="15"/>
    </row>
    <row r="104" spans="1:19" s="23" customFormat="1">
      <c r="A104" s="22"/>
      <c r="C104" s="48"/>
      <c r="D104" s="46" t="s">
        <v>889</v>
      </c>
      <c r="E104" s="26"/>
      <c r="F104" s="80"/>
      <c r="G104" s="80"/>
      <c r="H104" s="80"/>
      <c r="I104" s="15"/>
      <c r="J104" s="171"/>
      <c r="K104" s="18"/>
      <c r="L104" s="18"/>
      <c r="M104" s="18"/>
      <c r="N104" s="18"/>
      <c r="O104" s="15"/>
      <c r="P104" s="15"/>
      <c r="Q104" s="15"/>
      <c r="R104" s="15"/>
      <c r="S104" s="15"/>
    </row>
    <row r="105" spans="1:19" s="23" customFormat="1">
      <c r="A105" s="22"/>
      <c r="C105" s="48"/>
      <c r="D105" s="25" t="s">
        <v>921</v>
      </c>
      <c r="E105" s="26"/>
      <c r="F105" s="79" t="s">
        <v>55</v>
      </c>
      <c r="G105" s="79" t="s">
        <v>55</v>
      </c>
      <c r="H105" s="79" t="s">
        <v>55</v>
      </c>
      <c r="I105" s="15"/>
      <c r="J105" s="171"/>
      <c r="K105" s="18"/>
      <c r="L105" s="18"/>
      <c r="M105" s="18"/>
      <c r="N105" s="18"/>
      <c r="O105" s="15"/>
      <c r="P105" s="15"/>
      <c r="Q105" s="15"/>
      <c r="R105" s="15"/>
      <c r="S105" s="15"/>
    </row>
    <row r="106" spans="1:19" s="23" customFormat="1">
      <c r="A106" s="22"/>
      <c r="C106" s="48"/>
      <c r="D106" s="25" t="s">
        <v>922</v>
      </c>
      <c r="E106" s="26"/>
      <c r="F106" s="79" t="s">
        <v>55</v>
      </c>
      <c r="G106" s="79" t="s">
        <v>55</v>
      </c>
      <c r="H106" s="79" t="s">
        <v>55</v>
      </c>
      <c r="I106" s="15"/>
      <c r="J106" s="18"/>
      <c r="K106" s="18"/>
      <c r="L106" s="18"/>
      <c r="M106" s="18"/>
      <c r="N106" s="18"/>
      <c r="O106" s="15"/>
      <c r="P106" s="15"/>
      <c r="Q106" s="15"/>
      <c r="R106" s="15"/>
      <c r="S106" s="15"/>
    </row>
    <row r="107" spans="1:19" s="23" customFormat="1">
      <c r="A107" s="22"/>
      <c r="C107" s="48"/>
      <c r="D107" s="25" t="s">
        <v>923</v>
      </c>
      <c r="E107" s="26"/>
      <c r="F107" s="79" t="s">
        <v>55</v>
      </c>
      <c r="G107" s="79" t="s">
        <v>55</v>
      </c>
      <c r="H107" s="79" t="s">
        <v>55</v>
      </c>
      <c r="I107" s="15"/>
      <c r="J107" s="18"/>
      <c r="K107" s="18"/>
      <c r="L107" s="18"/>
      <c r="M107" s="18"/>
      <c r="N107" s="18"/>
      <c r="O107" s="15"/>
      <c r="P107" s="15"/>
      <c r="Q107" s="15"/>
      <c r="R107" s="15"/>
      <c r="S107" s="15"/>
    </row>
    <row r="108" spans="1:19" s="23" customFormat="1">
      <c r="A108" s="22"/>
      <c r="C108" s="48"/>
      <c r="D108" s="25" t="s">
        <v>924</v>
      </c>
      <c r="E108" s="26"/>
      <c r="F108" s="79" t="s">
        <v>55</v>
      </c>
      <c r="G108" s="79" t="s">
        <v>55</v>
      </c>
      <c r="H108" s="79" t="s">
        <v>55</v>
      </c>
      <c r="I108" s="15"/>
      <c r="J108" s="18"/>
      <c r="K108" s="18"/>
      <c r="L108" s="18"/>
      <c r="M108" s="18"/>
      <c r="N108" s="18"/>
      <c r="O108" s="15"/>
      <c r="P108" s="15"/>
      <c r="Q108" s="15"/>
      <c r="R108" s="15"/>
      <c r="S108" s="15"/>
    </row>
    <row r="109" spans="1:19" s="23" customFormat="1">
      <c r="A109" s="22"/>
      <c r="C109" s="48"/>
      <c r="D109" s="25" t="s">
        <v>938</v>
      </c>
      <c r="E109" s="26"/>
      <c r="F109" s="79">
        <v>1.7506028981622498E-2</v>
      </c>
      <c r="G109" s="79">
        <v>-0.13241833473377029</v>
      </c>
      <c r="H109" s="79">
        <v>-4.0308164393047186E-2</v>
      </c>
      <c r="I109" s="71"/>
      <c r="J109" s="18"/>
      <c r="K109" s="18"/>
      <c r="L109" s="18"/>
      <c r="M109" s="18"/>
      <c r="N109" s="18"/>
      <c r="O109" s="15"/>
      <c r="P109" s="15"/>
      <c r="Q109" s="15"/>
      <c r="R109" s="15"/>
      <c r="S109" s="15"/>
    </row>
    <row r="110" spans="1:19" s="23" customFormat="1">
      <c r="A110" s="22"/>
      <c r="C110" s="48"/>
      <c r="D110" s="25" t="s">
        <v>83</v>
      </c>
      <c r="E110" s="26"/>
      <c r="F110" s="195">
        <v>46003</v>
      </c>
      <c r="G110" s="195">
        <v>46020</v>
      </c>
      <c r="H110" s="195">
        <v>46098</v>
      </c>
      <c r="I110" s="15"/>
      <c r="J110" s="171"/>
      <c r="K110" s="18"/>
      <c r="L110" s="18"/>
      <c r="M110" s="18"/>
      <c r="N110" s="18"/>
      <c r="O110" s="15"/>
      <c r="P110" s="15"/>
      <c r="Q110" s="15"/>
      <c r="R110" s="15"/>
      <c r="S110" s="15"/>
    </row>
    <row r="111" spans="1:19" s="23" customFormat="1">
      <c r="A111" s="22"/>
      <c r="C111" s="48"/>
      <c r="D111" s="25"/>
      <c r="E111" s="26"/>
      <c r="F111" s="45"/>
      <c r="G111" s="45"/>
      <c r="H111" s="45"/>
      <c r="I111" s="15"/>
      <c r="J111" s="18"/>
      <c r="K111" s="18"/>
      <c r="L111" s="18"/>
      <c r="M111" s="18"/>
      <c r="N111" s="18"/>
      <c r="O111" s="15"/>
      <c r="P111" s="15"/>
      <c r="Q111" s="15"/>
      <c r="R111" s="15"/>
      <c r="S111" s="15"/>
    </row>
    <row r="112" spans="1:19" s="23" customFormat="1">
      <c r="A112" s="22"/>
      <c r="C112" s="48">
        <v>7.2</v>
      </c>
      <c r="D112" s="25" t="s">
        <v>928</v>
      </c>
      <c r="E112" s="26"/>
      <c r="F112" s="79"/>
      <c r="G112" s="79"/>
      <c r="H112" s="79"/>
      <c r="I112" s="15"/>
      <c r="J112" s="18"/>
      <c r="K112" s="18"/>
      <c r="L112" s="18"/>
      <c r="M112" s="18"/>
      <c r="N112" s="18"/>
      <c r="O112" s="15"/>
      <c r="P112" s="15"/>
      <c r="Q112" s="15"/>
      <c r="R112" s="15"/>
      <c r="S112" s="15"/>
    </row>
    <row r="113" spans="1:19" s="23" customFormat="1">
      <c r="A113" s="22"/>
      <c r="C113" s="48"/>
      <c r="D113" s="25" t="s">
        <v>80</v>
      </c>
      <c r="E113" s="26" t="s">
        <v>84</v>
      </c>
      <c r="F113" s="79" t="s">
        <v>55</v>
      </c>
      <c r="G113" s="79" t="s">
        <v>55</v>
      </c>
      <c r="H113" s="79" t="s">
        <v>55</v>
      </c>
      <c r="I113" s="15"/>
      <c r="J113" s="18"/>
      <c r="K113" s="18"/>
      <c r="L113" s="18"/>
      <c r="M113" s="18"/>
      <c r="N113" s="18"/>
      <c r="O113" s="15"/>
      <c r="P113" s="15"/>
      <c r="Q113" s="15"/>
      <c r="R113" s="15"/>
      <c r="S113" s="15"/>
    </row>
    <row r="114" spans="1:19" s="23" customFormat="1">
      <c r="A114" s="22"/>
      <c r="C114" s="48"/>
      <c r="D114" s="25" t="s">
        <v>81</v>
      </c>
      <c r="E114" s="26" t="s">
        <v>84</v>
      </c>
      <c r="F114" s="79" t="s">
        <v>55</v>
      </c>
      <c r="G114" s="79" t="s">
        <v>55</v>
      </c>
      <c r="H114" s="79" t="s">
        <v>55</v>
      </c>
      <c r="I114" s="15"/>
      <c r="J114" s="18"/>
      <c r="K114" s="18"/>
      <c r="L114" s="18"/>
      <c r="M114" s="18"/>
      <c r="N114" s="18"/>
      <c r="O114" s="15"/>
      <c r="P114" s="15"/>
      <c r="Q114" s="15"/>
      <c r="R114" s="15"/>
      <c r="S114" s="15"/>
    </row>
    <row r="115" spans="1:19" s="23" customFormat="1">
      <c r="A115" s="22"/>
      <c r="C115" s="48"/>
      <c r="D115" s="25" t="s">
        <v>82</v>
      </c>
      <c r="E115" s="26" t="s">
        <v>84</v>
      </c>
      <c r="F115" s="79" t="s">
        <v>55</v>
      </c>
      <c r="G115" s="79" t="s">
        <v>55</v>
      </c>
      <c r="H115" s="79" t="s">
        <v>55</v>
      </c>
      <c r="I115" s="15"/>
      <c r="J115" s="18"/>
      <c r="K115" s="18"/>
      <c r="L115" s="18"/>
      <c r="M115" s="18"/>
      <c r="N115" s="18"/>
      <c r="O115" s="15"/>
      <c r="P115" s="15"/>
      <c r="Q115" s="15"/>
      <c r="R115" s="15"/>
      <c r="S115" s="15"/>
    </row>
    <row r="116" spans="1:19" s="23" customFormat="1">
      <c r="A116" s="22"/>
      <c r="C116" s="48"/>
      <c r="D116" s="25" t="s">
        <v>937</v>
      </c>
      <c r="E116" s="26" t="s">
        <v>84</v>
      </c>
      <c r="F116" s="79">
        <f>(F39/100)-1</f>
        <v>1.6110000000000069E-2</v>
      </c>
      <c r="G116" s="79">
        <f>(G39/10)-1</f>
        <v>-8.8599999999999901E-2</v>
      </c>
      <c r="H116" s="79">
        <f>(H39/10)-1</f>
        <v>-1.4000000000000012E-2</v>
      </c>
      <c r="I116" s="81"/>
      <c r="J116" s="18"/>
      <c r="K116" s="18"/>
      <c r="L116" s="18"/>
      <c r="M116" s="18"/>
      <c r="N116" s="18"/>
      <c r="O116" s="15"/>
      <c r="P116" s="15"/>
      <c r="Q116" s="15"/>
      <c r="R116" s="15"/>
      <c r="S116" s="15"/>
    </row>
    <row r="117" spans="1:19" s="23" customFormat="1">
      <c r="A117" s="22"/>
      <c r="C117" s="48"/>
      <c r="D117" s="25" t="s">
        <v>83</v>
      </c>
      <c r="E117" s="26"/>
      <c r="F117" s="195">
        <v>46003</v>
      </c>
      <c r="G117" s="195">
        <v>46020</v>
      </c>
      <c r="H117" s="195">
        <v>46098</v>
      </c>
      <c r="I117" s="82"/>
      <c r="J117" s="18"/>
      <c r="K117" s="18"/>
      <c r="L117" s="18"/>
      <c r="M117" s="18"/>
      <c r="N117" s="18"/>
      <c r="O117" s="15"/>
      <c r="P117" s="15"/>
      <c r="Q117" s="15"/>
      <c r="R117" s="15"/>
      <c r="S117" s="15"/>
    </row>
    <row r="118" spans="1:19" s="23" customFormat="1">
      <c r="A118" s="22"/>
      <c r="C118" s="48"/>
      <c r="D118" s="25"/>
      <c r="E118" s="26"/>
      <c r="F118" s="80"/>
      <c r="G118" s="80"/>
      <c r="H118" s="80"/>
      <c r="I118" s="82"/>
      <c r="J118" s="18"/>
      <c r="K118" s="18"/>
      <c r="L118" s="18"/>
      <c r="M118" s="18"/>
      <c r="N118" s="18"/>
      <c r="O118" s="15"/>
      <c r="P118" s="15"/>
      <c r="Q118" s="15"/>
      <c r="R118" s="15"/>
      <c r="S118" s="15"/>
    </row>
    <row r="119" spans="1:19" s="23" customFormat="1">
      <c r="A119" s="22"/>
      <c r="C119" s="48"/>
      <c r="D119" s="46" t="s">
        <v>889</v>
      </c>
      <c r="E119" s="26"/>
      <c r="F119" s="80"/>
      <c r="G119" s="80"/>
      <c r="H119" s="80"/>
      <c r="I119" s="15"/>
      <c r="J119" s="171"/>
      <c r="K119" s="18"/>
      <c r="L119" s="18"/>
      <c r="M119" s="18"/>
      <c r="N119" s="18"/>
      <c r="O119" s="15"/>
      <c r="P119" s="15"/>
      <c r="Q119" s="15"/>
      <c r="R119" s="15"/>
      <c r="S119" s="15"/>
    </row>
    <row r="120" spans="1:19" s="23" customFormat="1">
      <c r="A120" s="22"/>
      <c r="C120" s="48"/>
      <c r="D120" s="25" t="s">
        <v>921</v>
      </c>
      <c r="E120" s="26"/>
      <c r="F120" s="79" t="s">
        <v>55</v>
      </c>
      <c r="G120" s="79" t="s">
        <v>55</v>
      </c>
      <c r="H120" s="79" t="s">
        <v>55</v>
      </c>
      <c r="I120" s="15"/>
      <c r="J120" s="171"/>
      <c r="K120" s="18"/>
      <c r="L120" s="18"/>
      <c r="M120" s="18"/>
      <c r="N120" s="18"/>
      <c r="O120" s="15"/>
      <c r="P120" s="15"/>
      <c r="Q120" s="15"/>
      <c r="R120" s="15"/>
      <c r="S120" s="15"/>
    </row>
    <row r="121" spans="1:19" s="23" customFormat="1">
      <c r="A121" s="22"/>
      <c r="C121" s="48"/>
      <c r="D121" s="25" t="s">
        <v>922</v>
      </c>
      <c r="E121" s="26"/>
      <c r="F121" s="79" t="s">
        <v>55</v>
      </c>
      <c r="G121" s="79" t="s">
        <v>55</v>
      </c>
      <c r="H121" s="79" t="s">
        <v>55</v>
      </c>
      <c r="I121" s="15"/>
      <c r="J121" s="18"/>
      <c r="K121" s="18"/>
      <c r="L121" s="18"/>
      <c r="M121" s="18"/>
      <c r="N121" s="18"/>
      <c r="O121" s="15"/>
      <c r="P121" s="15"/>
      <c r="Q121" s="15"/>
      <c r="R121" s="15"/>
      <c r="S121" s="15"/>
    </row>
    <row r="122" spans="1:19" s="23" customFormat="1">
      <c r="A122" s="22"/>
      <c r="C122" s="48"/>
      <c r="D122" s="25" t="s">
        <v>923</v>
      </c>
      <c r="E122" s="26"/>
      <c r="F122" s="79" t="s">
        <v>55</v>
      </c>
      <c r="G122" s="79" t="s">
        <v>55</v>
      </c>
      <c r="H122" s="79" t="s">
        <v>55</v>
      </c>
      <c r="I122" s="15"/>
      <c r="J122" s="18"/>
      <c r="K122" s="18"/>
      <c r="L122" s="18"/>
      <c r="M122" s="18"/>
      <c r="N122" s="18"/>
      <c r="O122" s="15"/>
      <c r="P122" s="15"/>
      <c r="Q122" s="15"/>
      <c r="R122" s="15"/>
      <c r="S122" s="15"/>
    </row>
    <row r="123" spans="1:19" s="23" customFormat="1">
      <c r="A123" s="22"/>
      <c r="C123" s="48"/>
      <c r="D123" s="25" t="s">
        <v>924</v>
      </c>
      <c r="E123" s="26"/>
      <c r="F123" s="79" t="s">
        <v>55</v>
      </c>
      <c r="G123" s="79" t="s">
        <v>55</v>
      </c>
      <c r="H123" s="79" t="s">
        <v>55</v>
      </c>
      <c r="I123" s="15"/>
      <c r="J123" s="18"/>
      <c r="K123" s="18"/>
      <c r="L123" s="18"/>
      <c r="M123" s="18"/>
      <c r="N123" s="18"/>
      <c r="O123" s="15"/>
      <c r="P123" s="15"/>
      <c r="Q123" s="15"/>
      <c r="R123" s="15"/>
      <c r="S123" s="15"/>
    </row>
    <row r="124" spans="1:19" s="23" customFormat="1">
      <c r="A124" s="22"/>
      <c r="C124" s="48"/>
      <c r="D124" s="25" t="s">
        <v>938</v>
      </c>
      <c r="E124" s="26"/>
      <c r="F124" s="79">
        <v>1.7506028981622498E-2</v>
      </c>
      <c r="G124" s="79">
        <v>-0.13241833473377029</v>
      </c>
      <c r="H124" s="79">
        <v>-4.0308164393047186E-2</v>
      </c>
      <c r="I124" s="71"/>
      <c r="J124" s="18"/>
      <c r="K124" s="18"/>
      <c r="L124" s="18"/>
      <c r="M124" s="18"/>
      <c r="N124" s="18"/>
      <c r="O124" s="15"/>
      <c r="P124" s="15"/>
      <c r="Q124" s="15"/>
      <c r="R124" s="15"/>
      <c r="S124" s="15"/>
    </row>
    <row r="125" spans="1:19" s="23" customFormat="1">
      <c r="A125" s="22"/>
      <c r="C125" s="48"/>
      <c r="D125" s="25" t="s">
        <v>83</v>
      </c>
      <c r="E125" s="26"/>
      <c r="F125" s="195">
        <v>46003</v>
      </c>
      <c r="G125" s="195">
        <v>46020</v>
      </c>
      <c r="H125" s="195">
        <v>46098</v>
      </c>
      <c r="I125" s="15"/>
      <c r="J125" s="171"/>
      <c r="K125" s="18"/>
      <c r="L125" s="18"/>
      <c r="M125" s="18"/>
      <c r="N125" s="18"/>
      <c r="O125" s="15"/>
      <c r="P125" s="15"/>
      <c r="Q125" s="15"/>
      <c r="R125" s="15"/>
      <c r="S125" s="15"/>
    </row>
    <row r="126" spans="1:19" s="23" customFormat="1">
      <c r="A126" s="22"/>
      <c r="C126" s="48"/>
      <c r="D126" s="25"/>
      <c r="E126" s="26"/>
      <c r="F126" s="80"/>
      <c r="G126" s="80"/>
      <c r="H126" s="80"/>
      <c r="I126" s="82"/>
      <c r="J126" s="18"/>
      <c r="K126" s="18"/>
      <c r="L126" s="18"/>
      <c r="M126" s="18"/>
      <c r="N126" s="18"/>
      <c r="O126" s="15"/>
      <c r="P126" s="15"/>
      <c r="Q126" s="15"/>
      <c r="R126" s="15"/>
      <c r="S126" s="15"/>
    </row>
    <row r="127" spans="1:19" s="23" customFormat="1" ht="13.5" thickBot="1">
      <c r="A127" s="22"/>
      <c r="C127" s="48"/>
      <c r="D127" s="25"/>
      <c r="E127" s="26"/>
      <c r="F127" s="74"/>
      <c r="G127" s="74"/>
      <c r="H127" s="74"/>
      <c r="I127" s="82"/>
      <c r="J127" s="18"/>
      <c r="K127" s="18"/>
      <c r="L127" s="18"/>
      <c r="M127" s="18"/>
      <c r="N127" s="18"/>
      <c r="O127" s="15"/>
      <c r="P127" s="15"/>
      <c r="Q127" s="15"/>
      <c r="R127" s="15"/>
      <c r="S127" s="15"/>
    </row>
    <row r="128" spans="1:19" s="23" customFormat="1" ht="13.5" thickBot="1">
      <c r="A128" s="22"/>
      <c r="C128" s="192">
        <v>8</v>
      </c>
      <c r="D128" s="9" t="s">
        <v>890</v>
      </c>
      <c r="E128" s="39"/>
      <c r="F128" s="194" t="s">
        <v>892</v>
      </c>
      <c r="G128" s="194" t="s">
        <v>891</v>
      </c>
      <c r="H128" s="194" t="s">
        <v>893</v>
      </c>
      <c r="I128" s="15"/>
      <c r="J128" s="18"/>
      <c r="K128" s="18"/>
      <c r="L128" s="18"/>
      <c r="M128" s="18"/>
      <c r="N128" s="18"/>
      <c r="O128" s="15"/>
      <c r="P128" s="15"/>
      <c r="Q128" s="15"/>
      <c r="R128" s="15"/>
      <c r="S128" s="15"/>
    </row>
    <row r="129" spans="1:14" ht="13.5" thickBot="1">
      <c r="C129" s="192">
        <v>9</v>
      </c>
      <c r="D129" s="9" t="s">
        <v>895</v>
      </c>
      <c r="E129" s="39"/>
      <c r="F129" s="209">
        <v>0</v>
      </c>
      <c r="G129" s="209">
        <v>0</v>
      </c>
      <c r="H129" s="209">
        <v>0</v>
      </c>
    </row>
    <row r="130" spans="1:14" ht="13.5" thickBot="1">
      <c r="C130" s="193">
        <v>10</v>
      </c>
      <c r="D130" s="10" t="s">
        <v>894</v>
      </c>
      <c r="E130" s="39"/>
      <c r="F130" s="209">
        <v>0</v>
      </c>
      <c r="G130" s="209">
        <v>0</v>
      </c>
      <c r="H130" s="209">
        <v>0</v>
      </c>
      <c r="I130" s="57"/>
      <c r="J130" s="58"/>
      <c r="K130" s="58"/>
    </row>
    <row r="131" spans="1:14" s="63" customFormat="1" ht="13.5" thickBot="1">
      <c r="A131" s="62"/>
      <c r="C131" s="193">
        <v>11</v>
      </c>
      <c r="D131" s="10" t="s">
        <v>85</v>
      </c>
      <c r="E131" s="39"/>
      <c r="F131" s="209">
        <v>0</v>
      </c>
      <c r="G131" s="209">
        <v>0</v>
      </c>
      <c r="H131" s="209">
        <v>0</v>
      </c>
      <c r="J131" s="64"/>
      <c r="K131" s="64"/>
      <c r="L131" s="64"/>
      <c r="M131" s="64"/>
      <c r="N131" s="64"/>
    </row>
    <row r="132" spans="1:14">
      <c r="C132" s="23"/>
    </row>
    <row r="133" spans="1:14" ht="12" customHeight="1">
      <c r="C133" s="15" t="s">
        <v>55</v>
      </c>
      <c r="D133" s="235" t="s">
        <v>86</v>
      </c>
      <c r="E133" s="235"/>
      <c r="F133" s="235"/>
      <c r="G133" s="235"/>
      <c r="H133" s="235"/>
    </row>
    <row r="134" spans="1:14" s="76" customFormat="1">
      <c r="A134" s="12"/>
      <c r="B134" s="15"/>
      <c r="C134" s="15" t="s">
        <v>87</v>
      </c>
      <c r="D134" s="236" t="s">
        <v>88</v>
      </c>
      <c r="E134" s="236"/>
      <c r="F134" s="236"/>
      <c r="G134" s="15"/>
      <c r="H134" s="15"/>
      <c r="I134" s="15"/>
      <c r="J134" s="18"/>
      <c r="K134" s="18"/>
      <c r="L134" s="18"/>
      <c r="M134" s="18"/>
      <c r="N134" s="18"/>
    </row>
    <row r="135" spans="1:14" ht="32.25" customHeight="1">
      <c r="C135" s="15" t="s">
        <v>45</v>
      </c>
      <c r="D135" s="236" t="s">
        <v>89</v>
      </c>
      <c r="E135" s="236"/>
      <c r="F135" s="236"/>
      <c r="G135" s="236"/>
      <c r="H135" s="236"/>
    </row>
    <row r="136" spans="1:14">
      <c r="C136" s="15" t="s">
        <v>90</v>
      </c>
      <c r="D136" s="15" t="s">
        <v>91</v>
      </c>
    </row>
    <row r="137" spans="1:14">
      <c r="C137" s="15" t="s">
        <v>92</v>
      </c>
      <c r="D137" s="15" t="s">
        <v>93</v>
      </c>
    </row>
    <row r="138" spans="1:14">
      <c r="C138" s="15" t="s">
        <v>94</v>
      </c>
      <c r="D138" s="15" t="s">
        <v>95</v>
      </c>
    </row>
    <row r="139" spans="1:14">
      <c r="C139" s="15" t="s">
        <v>926</v>
      </c>
      <c r="D139" s="15" t="s">
        <v>925</v>
      </c>
    </row>
    <row r="140" spans="1:14">
      <c r="C140" s="15" t="s">
        <v>932</v>
      </c>
      <c r="D140" s="83" t="s">
        <v>931</v>
      </c>
    </row>
    <row r="142" spans="1:14">
      <c r="F142" s="63"/>
      <c r="G142" s="63"/>
      <c r="H142" s="63"/>
    </row>
    <row r="143" spans="1:14">
      <c r="F143" s="63"/>
      <c r="G143" s="63"/>
      <c r="H143" s="63"/>
    </row>
  </sheetData>
  <mergeCells count="5">
    <mergeCell ref="C3:H3"/>
    <mergeCell ref="C4:H4"/>
    <mergeCell ref="D133:H133"/>
    <mergeCell ref="D134:F134"/>
    <mergeCell ref="D135:H135"/>
  </mergeCells>
  <pageMargins left="0.25" right="0.25" top="0.75" bottom="0.75" header="0.3" footer="0.3"/>
  <pageSetup paperSize="8" scale="45" fitToHeight="2" orientation="portrait" r:id="rId1"/>
  <headerFooter alignWithMargins="0">
    <oddFooter xml:space="preserve">&amp;C&amp;"Calibri"&amp;11&amp;K000000&amp;"Calibri"&amp;11&amp;K000000&amp;"Calibri"&amp;11&amp;K000000&amp;"Calibri"&amp;11&amp;K000000&amp;"Calibri"&amp;11&amp;K000000&amp;"Calibri"&amp;11&amp;K000000&amp;"Calibri"&amp;11&amp;K000000&amp;"arial unicode ms,Regular"For internal use only_x000D_&amp;1#&amp;"Calibri"&amp;10&amp;K000000  For internal use only </oddFooter>
    <evenFooter>&amp;C&amp;"arial unicode ms,Regular"For internal use only</evenFooter>
    <firstFooter>&amp;C&amp;"arial unicode ms,Regular"For internal use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553C2-DEE7-4116-80A5-555334D92F0C}">
  <dimension ref="A1:M92"/>
  <sheetViews>
    <sheetView showGridLines="0" view="pageBreakPreview" topLeftCell="B54" zoomScaleNormal="100" zoomScaleSheetLayoutView="100" workbookViewId="0">
      <selection activeCell="B64" sqref="B64:H64"/>
    </sheetView>
  </sheetViews>
  <sheetFormatPr defaultColWidth="9.26953125" defaultRowHeight="13"/>
  <cols>
    <col min="1" max="1" width="6.7265625" style="83" customWidth="1"/>
    <col min="2" max="2" width="37.7265625" style="83" customWidth="1"/>
    <col min="3" max="3" width="27.1796875" style="83" bestFit="1" customWidth="1"/>
    <col min="4" max="4" width="33.54296875" style="83" bestFit="1" customWidth="1"/>
    <col min="5" max="5" width="27.7265625" style="83" customWidth="1"/>
    <col min="6" max="6" width="30.26953125" style="83" bestFit="1" customWidth="1"/>
    <col min="7" max="7" width="16.26953125" style="83" bestFit="1" customWidth="1"/>
    <col min="8" max="8" width="19.54296875" style="83" bestFit="1" customWidth="1"/>
    <col min="9" max="16384" width="9.26953125" style="83"/>
  </cols>
  <sheetData>
    <row r="1" spans="1:13">
      <c r="A1" s="247" t="s">
        <v>0</v>
      </c>
      <c r="B1" s="247"/>
      <c r="C1" s="247"/>
      <c r="D1" s="247"/>
      <c r="E1" s="247"/>
      <c r="F1" s="247"/>
      <c r="G1" s="247"/>
      <c r="H1" s="247"/>
    </row>
    <row r="2" spans="1:13">
      <c r="A2" s="247"/>
      <c r="B2" s="247"/>
      <c r="C2" s="247"/>
      <c r="D2" s="247"/>
      <c r="E2" s="247"/>
      <c r="F2" s="247"/>
      <c r="G2" s="247"/>
      <c r="H2" s="247"/>
    </row>
    <row r="3" spans="1:13">
      <c r="A3" s="15"/>
      <c r="B3" s="15"/>
      <c r="C3" s="26"/>
      <c r="D3" s="26"/>
      <c r="E3" s="26"/>
      <c r="F3" s="15"/>
    </row>
    <row r="4" spans="1:13">
      <c r="A4" s="125" t="s">
        <v>1</v>
      </c>
      <c r="B4" s="15" t="s">
        <v>96</v>
      </c>
      <c r="C4" s="26"/>
      <c r="D4" s="26"/>
      <c r="E4" s="26"/>
      <c r="F4" s="15"/>
    </row>
    <row r="5" spans="1:13" s="126" customFormat="1">
      <c r="A5" s="125" t="s">
        <v>2</v>
      </c>
      <c r="B5" s="15" t="s">
        <v>3</v>
      </c>
      <c r="C5" s="21"/>
      <c r="D5" s="21"/>
      <c r="E5" s="21"/>
      <c r="F5" s="23"/>
      <c r="G5" s="83"/>
      <c r="H5" s="83"/>
      <c r="I5" s="83"/>
    </row>
    <row r="6" spans="1:13">
      <c r="A6" s="125"/>
      <c r="B6" s="15"/>
      <c r="C6" s="21"/>
      <c r="D6" s="21"/>
      <c r="E6" s="21"/>
      <c r="F6" s="23"/>
    </row>
    <row r="7" spans="1:13">
      <c r="A7" s="125"/>
      <c r="B7" s="127" t="s">
        <v>4</v>
      </c>
      <c r="C7" s="21"/>
      <c r="D7" s="21"/>
      <c r="E7" s="21"/>
      <c r="F7" s="23"/>
      <c r="G7" s="128"/>
      <c r="H7" s="128"/>
    </row>
    <row r="8" spans="1:13">
      <c r="A8" s="125"/>
      <c r="B8" s="15"/>
      <c r="C8" s="21"/>
      <c r="D8" s="21"/>
      <c r="E8" s="21"/>
      <c r="F8" s="23"/>
      <c r="G8" s="128"/>
      <c r="H8" s="128"/>
    </row>
    <row r="9" spans="1:13">
      <c r="A9" s="125"/>
      <c r="B9" s="248" t="s">
        <v>5</v>
      </c>
      <c r="C9" s="248" t="s">
        <v>6</v>
      </c>
      <c r="D9" s="248" t="s">
        <v>7</v>
      </c>
      <c r="E9" s="245" t="s">
        <v>8</v>
      </c>
      <c r="F9" s="246"/>
      <c r="G9" s="245" t="s">
        <v>9</v>
      </c>
      <c r="H9" s="246"/>
    </row>
    <row r="10" spans="1:13" ht="26">
      <c r="A10" s="125"/>
      <c r="B10" s="251"/>
      <c r="C10" s="251"/>
      <c r="D10" s="250"/>
      <c r="E10" s="129" t="s">
        <v>10</v>
      </c>
      <c r="F10" s="129" t="s">
        <v>11</v>
      </c>
      <c r="G10" s="129" t="s">
        <v>10</v>
      </c>
      <c r="H10" s="129" t="s">
        <v>12</v>
      </c>
    </row>
    <row r="11" spans="1:13" ht="14.5" customHeight="1">
      <c r="A11" s="125"/>
      <c r="B11" s="197" t="s">
        <v>101</v>
      </c>
      <c r="C11" s="197" t="s">
        <v>101</v>
      </c>
      <c r="D11" s="201" t="s">
        <v>766</v>
      </c>
      <c r="E11" s="242" t="s">
        <v>22</v>
      </c>
      <c r="F11" s="243"/>
      <c r="G11" s="243"/>
      <c r="H11" s="244"/>
      <c r="I11" s="202"/>
    </row>
    <row r="12" spans="1:13">
      <c r="A12" s="125"/>
      <c r="B12" s="197" t="s">
        <v>101</v>
      </c>
      <c r="C12" s="197" t="s">
        <v>101</v>
      </c>
      <c r="D12" s="203" t="s">
        <v>752</v>
      </c>
      <c r="E12" s="197" t="s">
        <v>101</v>
      </c>
      <c r="F12" s="198" t="s">
        <v>101</v>
      </c>
      <c r="G12" s="197" t="s">
        <v>101</v>
      </c>
      <c r="H12" s="199" t="s">
        <v>101</v>
      </c>
      <c r="J12" s="204"/>
      <c r="K12" s="204"/>
      <c r="L12" s="204"/>
      <c r="M12" s="204"/>
    </row>
    <row r="13" spans="1:13">
      <c r="A13" s="125"/>
      <c r="B13" s="128"/>
      <c r="C13" s="128"/>
      <c r="D13" s="205"/>
      <c r="E13" s="132"/>
      <c r="F13" s="133"/>
      <c r="G13" s="132"/>
      <c r="H13" s="134"/>
    </row>
    <row r="14" spans="1:13" s="126" customFormat="1">
      <c r="A14" s="125"/>
      <c r="B14" s="127" t="s">
        <v>13</v>
      </c>
      <c r="C14" s="21"/>
      <c r="D14" s="135"/>
      <c r="E14" s="136"/>
      <c r="F14" s="137"/>
      <c r="G14" s="136"/>
      <c r="H14" s="137"/>
      <c r="I14" s="83"/>
    </row>
    <row r="15" spans="1:13" s="126" customFormat="1">
      <c r="A15" s="125"/>
      <c r="B15" s="127"/>
      <c r="C15" s="21"/>
      <c r="D15" s="21"/>
      <c r="E15" s="21"/>
      <c r="F15" s="23"/>
      <c r="G15" s="128"/>
      <c r="H15" s="128"/>
      <c r="I15" s="83"/>
    </row>
    <row r="16" spans="1:13" s="126" customFormat="1" ht="26.15" customHeight="1">
      <c r="A16" s="125"/>
      <c r="B16" s="248" t="s">
        <v>5</v>
      </c>
      <c r="C16" s="248" t="s">
        <v>6</v>
      </c>
      <c r="D16" s="248" t="s">
        <v>7</v>
      </c>
      <c r="E16" s="245" t="s">
        <v>14</v>
      </c>
      <c r="F16" s="246"/>
      <c r="G16" s="245" t="s">
        <v>15</v>
      </c>
      <c r="H16" s="246"/>
      <c r="I16" s="83"/>
    </row>
    <row r="17" spans="1:9" s="126" customFormat="1" ht="26">
      <c r="A17" s="125"/>
      <c r="B17" s="249"/>
      <c r="C17" s="249"/>
      <c r="D17" s="250"/>
      <c r="E17" s="129" t="s">
        <v>10</v>
      </c>
      <c r="F17" s="129" t="s">
        <v>16</v>
      </c>
      <c r="G17" s="129" t="s">
        <v>10</v>
      </c>
      <c r="H17" s="129" t="s">
        <v>17</v>
      </c>
      <c r="I17" s="83"/>
    </row>
    <row r="18" spans="1:9" s="126" customFormat="1">
      <c r="A18" s="125"/>
      <c r="B18" s="197" t="s">
        <v>101</v>
      </c>
      <c r="C18" s="197" t="s">
        <v>101</v>
      </c>
      <c r="D18" s="200" t="s">
        <v>766</v>
      </c>
      <c r="E18" s="242" t="s">
        <v>22</v>
      </c>
      <c r="F18" s="243"/>
      <c r="G18" s="243"/>
      <c r="H18" s="244"/>
      <c r="I18" s="83"/>
    </row>
    <row r="19" spans="1:9" s="126" customFormat="1">
      <c r="A19" s="125"/>
      <c r="B19" s="197" t="s">
        <v>101</v>
      </c>
      <c r="C19" s="197" t="s">
        <v>101</v>
      </c>
      <c r="D19" s="206" t="s">
        <v>752</v>
      </c>
      <c r="E19" s="130" t="s">
        <v>101</v>
      </c>
      <c r="F19" s="131" t="s">
        <v>101</v>
      </c>
      <c r="G19" s="138" t="s">
        <v>101</v>
      </c>
      <c r="H19" s="139" t="s">
        <v>101</v>
      </c>
      <c r="I19" s="83"/>
    </row>
    <row r="20" spans="1:9">
      <c r="A20" s="125"/>
      <c r="B20" s="128"/>
      <c r="C20" s="128"/>
      <c r="D20" s="135"/>
      <c r="E20" s="136"/>
      <c r="F20" s="137"/>
      <c r="G20" s="136"/>
      <c r="H20" s="140"/>
    </row>
    <row r="21" spans="1:9">
      <c r="A21" s="15"/>
      <c r="B21" s="15"/>
      <c r="C21" s="15"/>
      <c r="D21" s="26"/>
      <c r="E21" s="26"/>
      <c r="F21" s="15"/>
    </row>
    <row r="22" spans="1:9" ht="26.25" customHeight="1">
      <c r="A22" s="11" t="s">
        <v>18</v>
      </c>
      <c r="B22" s="236" t="s">
        <v>753</v>
      </c>
      <c r="C22" s="236"/>
      <c r="D22" s="236"/>
      <c r="E22" s="236"/>
      <c r="F22" s="236"/>
    </row>
    <row r="23" spans="1:9">
      <c r="A23" s="15"/>
      <c r="B23" s="15"/>
      <c r="C23" s="26"/>
      <c r="D23" s="26"/>
      <c r="E23" s="26"/>
      <c r="F23" s="15"/>
    </row>
    <row r="24" spans="1:9" ht="39">
      <c r="A24" s="15"/>
      <c r="B24" s="240" t="s">
        <v>19</v>
      </c>
      <c r="C24" s="238" t="s">
        <v>20</v>
      </c>
      <c r="D24" s="238" t="s">
        <v>767</v>
      </c>
      <c r="E24" s="141" t="s">
        <v>754</v>
      </c>
      <c r="F24" s="141" t="s">
        <v>755</v>
      </c>
    </row>
    <row r="25" spans="1:9">
      <c r="A25" s="15"/>
      <c r="B25" s="241"/>
      <c r="C25" s="239"/>
      <c r="D25" s="239"/>
      <c r="E25" s="142" t="s">
        <v>21</v>
      </c>
      <c r="F25" s="142" t="s">
        <v>21</v>
      </c>
    </row>
    <row r="26" spans="1:9">
      <c r="A26" s="15"/>
      <c r="B26" s="255" t="s">
        <v>22</v>
      </c>
      <c r="C26" s="256"/>
      <c r="D26" s="256"/>
      <c r="E26" s="256"/>
      <c r="F26" s="257"/>
    </row>
    <row r="27" spans="1:9" s="148" customFormat="1" hidden="1">
      <c r="A27" s="143"/>
      <c r="B27" s="144"/>
      <c r="C27" s="145"/>
      <c r="D27" s="145"/>
      <c r="E27" s="146"/>
      <c r="F27" s="147"/>
      <c r="G27" s="83"/>
      <c r="H27" s="83"/>
    </row>
    <row r="28" spans="1:9" s="148" customFormat="1" ht="13.5" hidden="1" thickBot="1">
      <c r="A28" s="143"/>
      <c r="B28" s="149"/>
      <c r="C28" s="150"/>
      <c r="D28" s="151"/>
      <c r="E28" s="152"/>
      <c r="F28" s="153"/>
      <c r="G28" s="83"/>
      <c r="H28" s="83"/>
    </row>
    <row r="29" spans="1:9" s="148" customFormat="1" hidden="1">
      <c r="A29" s="143"/>
      <c r="B29" s="154" t="s">
        <v>23</v>
      </c>
      <c r="C29" s="155"/>
      <c r="D29" s="154"/>
      <c r="E29" s="156"/>
      <c r="F29" s="136"/>
      <c r="G29" s="83"/>
      <c r="H29" s="83"/>
    </row>
    <row r="30" spans="1:9" s="148" customFormat="1" hidden="1">
      <c r="A30" s="143"/>
      <c r="B30" s="154" t="s">
        <v>24</v>
      </c>
      <c r="C30" s="155"/>
      <c r="D30" s="154"/>
      <c r="E30" s="156"/>
      <c r="F30" s="136"/>
      <c r="G30" s="83"/>
      <c r="H30" s="83"/>
    </row>
    <row r="31" spans="1:9" s="148" customFormat="1" hidden="1">
      <c r="A31" s="143"/>
      <c r="B31" s="154" t="s">
        <v>25</v>
      </c>
      <c r="C31" s="155"/>
      <c r="D31" s="154"/>
      <c r="E31" s="156"/>
      <c r="F31" s="136"/>
      <c r="G31" s="83"/>
      <c r="H31" s="83"/>
    </row>
    <row r="32" spans="1:9" s="148" customFormat="1" hidden="1">
      <c r="A32" s="143"/>
      <c r="B32" s="154" t="s">
        <v>26</v>
      </c>
      <c r="C32" s="155"/>
      <c r="D32" s="154"/>
      <c r="E32" s="156"/>
      <c r="F32" s="136"/>
      <c r="G32" s="83"/>
      <c r="H32" s="83"/>
    </row>
    <row r="33" spans="1:8" s="148" customFormat="1" hidden="1">
      <c r="A33" s="143"/>
      <c r="B33" s="154" t="s">
        <v>27</v>
      </c>
      <c r="C33" s="155"/>
      <c r="D33" s="154"/>
      <c r="E33" s="156"/>
      <c r="F33" s="136"/>
      <c r="G33" s="83"/>
      <c r="H33" s="83"/>
    </row>
    <row r="34" spans="1:8" s="148" customFormat="1" hidden="1">
      <c r="A34" s="143"/>
      <c r="B34" s="154" t="s">
        <v>28</v>
      </c>
      <c r="C34" s="155"/>
      <c r="D34" s="154"/>
      <c r="E34" s="156"/>
      <c r="F34" s="136"/>
      <c r="G34" s="83"/>
      <c r="H34" s="83"/>
    </row>
    <row r="35" spans="1:8" s="148" customFormat="1">
      <c r="A35" s="143"/>
      <c r="B35" s="157"/>
      <c r="C35" s="157"/>
      <c r="D35" s="157"/>
      <c r="E35" s="157"/>
      <c r="F35" s="157"/>
      <c r="G35" s="83"/>
      <c r="H35" s="83"/>
    </row>
    <row r="36" spans="1:8">
      <c r="A36" s="143" t="s">
        <v>29</v>
      </c>
      <c r="B36" s="15" t="s">
        <v>756</v>
      </c>
      <c r="C36" s="26"/>
      <c r="D36" s="26"/>
      <c r="E36" s="26"/>
      <c r="F36" s="15"/>
    </row>
    <row r="37" spans="1:8">
      <c r="A37" s="143"/>
      <c r="B37" s="210" t="s">
        <v>30</v>
      </c>
      <c r="C37" s="210" t="s">
        <v>31</v>
      </c>
      <c r="D37" s="210" t="s">
        <v>32</v>
      </c>
      <c r="E37" s="26"/>
      <c r="F37" s="15"/>
    </row>
    <row r="38" spans="1:8">
      <c r="A38" s="143"/>
      <c r="B38" s="258" t="s">
        <v>22</v>
      </c>
      <c r="C38" s="259"/>
      <c r="D38" s="260"/>
      <c r="E38" s="26"/>
      <c r="F38" s="15"/>
    </row>
    <row r="39" spans="1:8">
      <c r="A39" s="143"/>
      <c r="B39" s="154"/>
      <c r="C39" s="158"/>
      <c r="D39" s="159"/>
      <c r="E39" s="21"/>
      <c r="F39" s="23"/>
      <c r="G39" s="148"/>
      <c r="H39" s="148"/>
    </row>
    <row r="40" spans="1:8">
      <c r="A40" s="143" t="s">
        <v>33</v>
      </c>
      <c r="B40" s="15" t="s">
        <v>757</v>
      </c>
      <c r="C40" s="21"/>
      <c r="D40" s="21"/>
      <c r="E40" s="21"/>
      <c r="F40" s="23"/>
    </row>
    <row r="41" spans="1:8">
      <c r="A41" s="143"/>
      <c r="B41" s="15"/>
      <c r="C41" s="21"/>
      <c r="D41" s="21"/>
      <c r="E41" s="21"/>
      <c r="F41" s="23"/>
    </row>
    <row r="42" spans="1:8">
      <c r="A42" s="143" t="s">
        <v>34</v>
      </c>
      <c r="B42" s="15" t="s">
        <v>758</v>
      </c>
      <c r="C42" s="21"/>
      <c r="D42" s="21"/>
      <c r="E42" s="21"/>
      <c r="F42" s="23"/>
    </row>
    <row r="43" spans="1:8">
      <c r="A43" s="143"/>
      <c r="B43" s="15"/>
      <c r="C43" s="21"/>
      <c r="D43" s="21"/>
      <c r="E43" s="21"/>
      <c r="F43" s="23"/>
    </row>
    <row r="44" spans="1:8">
      <c r="A44" s="143" t="s">
        <v>35</v>
      </c>
      <c r="B44" s="15" t="s">
        <v>36</v>
      </c>
      <c r="C44" s="21"/>
      <c r="D44" s="21"/>
      <c r="E44" s="21"/>
      <c r="F44" s="23"/>
    </row>
    <row r="45" spans="1:8">
      <c r="A45" s="143"/>
      <c r="B45" s="23"/>
      <c r="C45" s="21"/>
      <c r="D45" s="21"/>
      <c r="E45" s="21"/>
      <c r="F45" s="23"/>
    </row>
    <row r="46" spans="1:8" ht="39">
      <c r="A46" s="143"/>
      <c r="B46" s="160" t="s">
        <v>37</v>
      </c>
      <c r="C46" s="160" t="s">
        <v>759</v>
      </c>
      <c r="D46" s="160" t="s">
        <v>760</v>
      </c>
      <c r="E46" s="160" t="s">
        <v>38</v>
      </c>
      <c r="F46" s="23"/>
    </row>
    <row r="47" spans="1:8">
      <c r="A47" s="143"/>
      <c r="B47" s="252" t="s">
        <v>59</v>
      </c>
      <c r="C47" s="253"/>
      <c r="D47" s="253"/>
      <c r="E47" s="254"/>
      <c r="F47" s="23"/>
    </row>
    <row r="49" spans="1:8">
      <c r="A49" s="143" t="s">
        <v>39</v>
      </c>
      <c r="B49" s="15" t="s">
        <v>761</v>
      </c>
    </row>
    <row r="50" spans="1:8">
      <c r="A50" s="161"/>
      <c r="B50" s="15"/>
      <c r="C50" s="162"/>
    </row>
    <row r="51" spans="1:8">
      <c r="A51" s="161">
        <v>9</v>
      </c>
      <c r="B51" s="154" t="s">
        <v>40</v>
      </c>
      <c r="C51" s="148"/>
      <c r="E51" s="148"/>
      <c r="F51" s="148"/>
      <c r="G51" s="148"/>
      <c r="H51" s="148"/>
    </row>
    <row r="52" spans="1:8" s="148" customFormat="1">
      <c r="A52" s="163"/>
      <c r="B52" s="169" t="s">
        <v>41</v>
      </c>
      <c r="C52" s="167" t="s">
        <v>42</v>
      </c>
      <c r="D52" s="167" t="s">
        <v>43</v>
      </c>
    </row>
    <row r="53" spans="1:8">
      <c r="B53" s="170" t="s">
        <v>142</v>
      </c>
      <c r="C53" s="168" t="s">
        <v>764</v>
      </c>
      <c r="D53" s="168" t="s">
        <v>768</v>
      </c>
      <c r="E53" s="148"/>
      <c r="F53" s="148"/>
      <c r="G53" s="148"/>
      <c r="H53" s="148"/>
    </row>
    <row r="54" spans="1:8">
      <c r="B54" s="170" t="s">
        <v>133</v>
      </c>
      <c r="C54" s="168" t="s">
        <v>764</v>
      </c>
      <c r="D54" s="168" t="s">
        <v>769</v>
      </c>
      <c r="E54" s="148"/>
      <c r="F54" s="148"/>
      <c r="G54" s="148"/>
      <c r="H54" s="148"/>
    </row>
    <row r="55" spans="1:8">
      <c r="B55" s="170" t="s">
        <v>161</v>
      </c>
      <c r="C55" s="168" t="s">
        <v>765</v>
      </c>
      <c r="D55" s="168" t="s">
        <v>770</v>
      </c>
      <c r="E55" s="148"/>
      <c r="F55" s="148"/>
      <c r="G55" s="148"/>
      <c r="H55" s="148"/>
    </row>
    <row r="56" spans="1:8">
      <c r="B56" s="154"/>
      <c r="C56" s="162"/>
      <c r="D56" s="162"/>
      <c r="E56" s="148"/>
      <c r="F56" s="148"/>
      <c r="G56" s="148"/>
      <c r="H56" s="148"/>
    </row>
    <row r="57" spans="1:8">
      <c r="B57" s="154"/>
      <c r="C57" s="162"/>
      <c r="D57" s="162"/>
      <c r="E57" s="148"/>
      <c r="F57" s="148"/>
      <c r="G57" s="148"/>
      <c r="H57" s="148"/>
    </row>
    <row r="58" spans="1:8" ht="27" customHeight="1">
      <c r="A58" s="164">
        <v>10</v>
      </c>
      <c r="B58" s="237" t="s">
        <v>762</v>
      </c>
      <c r="C58" s="237"/>
      <c r="D58" s="237"/>
      <c r="E58" s="237"/>
      <c r="F58" s="237"/>
      <c r="G58" s="237"/>
      <c r="H58" s="237"/>
    </row>
    <row r="59" spans="1:8">
      <c r="A59" s="161"/>
      <c r="B59" s="15"/>
      <c r="C59" s="162"/>
    </row>
    <row r="60" spans="1:8">
      <c r="A60" s="164">
        <v>11</v>
      </c>
      <c r="B60" s="237" t="s">
        <v>44</v>
      </c>
      <c r="C60" s="237"/>
      <c r="D60" s="237"/>
      <c r="E60" s="237"/>
      <c r="F60" s="237"/>
      <c r="G60" s="237"/>
      <c r="H60" s="237"/>
    </row>
    <row r="62" spans="1:8">
      <c r="A62" s="165"/>
    </row>
    <row r="64" spans="1:8">
      <c r="A64" s="164">
        <v>12</v>
      </c>
      <c r="B64" s="237" t="s">
        <v>950</v>
      </c>
      <c r="C64" s="237"/>
      <c r="D64" s="237"/>
      <c r="E64" s="237"/>
      <c r="F64" s="237"/>
      <c r="G64" s="237"/>
      <c r="H64" s="237"/>
    </row>
    <row r="65" spans="1:9">
      <c r="A65" s="211"/>
      <c r="B65" s="212"/>
      <c r="C65" s="212"/>
      <c r="D65" s="212"/>
      <c r="E65" s="212"/>
      <c r="F65" s="211"/>
      <c r="G65" s="211"/>
      <c r="H65" s="211"/>
      <c r="I65" s="211"/>
    </row>
    <row r="66" spans="1:9">
      <c r="A66" s="211"/>
      <c r="B66" s="212"/>
      <c r="C66" s="212"/>
      <c r="D66" s="212"/>
      <c r="E66" s="212"/>
      <c r="F66" s="211"/>
      <c r="G66" s="211"/>
      <c r="H66" s="211"/>
      <c r="I66" s="211"/>
    </row>
    <row r="67" spans="1:9">
      <c r="A67" s="211"/>
      <c r="B67" s="213" t="s">
        <v>914</v>
      </c>
      <c r="C67" s="212"/>
      <c r="D67" s="212"/>
      <c r="E67" s="213" t="s">
        <v>914</v>
      </c>
      <c r="F67" s="211"/>
      <c r="G67" s="211"/>
      <c r="H67" s="211"/>
      <c r="I67" s="211"/>
    </row>
    <row r="68" spans="1:9">
      <c r="A68" s="211"/>
      <c r="B68" s="213" t="s">
        <v>933</v>
      </c>
      <c r="C68" s="211"/>
      <c r="D68" s="211"/>
      <c r="E68" s="213" t="s">
        <v>934</v>
      </c>
      <c r="F68" s="211"/>
      <c r="G68" s="211"/>
      <c r="H68" s="211"/>
      <c r="I68" s="211"/>
    </row>
    <row r="69" spans="1:9">
      <c r="A69" s="211"/>
      <c r="B69" s="211"/>
      <c r="C69" s="211"/>
      <c r="D69" s="211"/>
      <c r="E69" s="211"/>
      <c r="F69" s="211"/>
      <c r="G69" s="211"/>
      <c r="H69" s="211"/>
      <c r="I69" s="211"/>
    </row>
    <row r="70" spans="1:9">
      <c r="A70" s="211"/>
      <c r="B70" s="211"/>
      <c r="C70" s="211"/>
      <c r="D70" s="211"/>
      <c r="E70" s="211"/>
      <c r="F70" s="211"/>
      <c r="G70" s="211"/>
      <c r="H70" s="211"/>
      <c r="I70" s="211"/>
    </row>
    <row r="71" spans="1:9">
      <c r="A71" s="211"/>
      <c r="B71" s="213" t="s">
        <v>915</v>
      </c>
      <c r="C71" s="211"/>
      <c r="D71" s="211"/>
      <c r="E71" s="213" t="s">
        <v>915</v>
      </c>
      <c r="F71" s="211"/>
      <c r="G71" s="211"/>
      <c r="H71" s="211"/>
      <c r="I71" s="211"/>
    </row>
    <row r="72" spans="1:9">
      <c r="A72" s="211"/>
      <c r="B72" s="213" t="s">
        <v>916</v>
      </c>
      <c r="C72" s="211"/>
      <c r="D72" s="211"/>
      <c r="E72" s="213" t="s">
        <v>916</v>
      </c>
      <c r="F72" s="211"/>
      <c r="G72" s="211"/>
      <c r="H72" s="211"/>
      <c r="I72" s="211"/>
    </row>
    <row r="73" spans="1:9">
      <c r="A73" s="211"/>
      <c r="B73" s="211"/>
      <c r="C73" s="211"/>
      <c r="D73" s="211"/>
      <c r="E73" s="211"/>
      <c r="F73" s="211"/>
      <c r="G73" s="211"/>
      <c r="H73" s="211"/>
      <c r="I73" s="211"/>
    </row>
    <row r="74" spans="1:9">
      <c r="A74" s="211"/>
      <c r="B74" s="211"/>
      <c r="C74" s="211"/>
      <c r="D74" s="211"/>
      <c r="E74" s="211"/>
      <c r="F74" s="211"/>
      <c r="G74" s="211"/>
      <c r="H74" s="211"/>
      <c r="I74" s="211"/>
    </row>
    <row r="75" spans="1:9">
      <c r="A75" s="211"/>
      <c r="B75" s="211"/>
      <c r="C75" s="211"/>
      <c r="D75" s="211"/>
      <c r="E75" s="211"/>
      <c r="F75" s="211"/>
      <c r="G75" s="211"/>
      <c r="H75" s="211"/>
      <c r="I75" s="211"/>
    </row>
    <row r="76" spans="1:9">
      <c r="A76" s="211"/>
      <c r="B76" s="213" t="s">
        <v>917</v>
      </c>
      <c r="C76" s="211"/>
      <c r="D76" s="211"/>
      <c r="E76" s="213" t="s">
        <v>917</v>
      </c>
      <c r="F76" s="211"/>
      <c r="G76" s="211"/>
      <c r="H76" s="211"/>
      <c r="I76" s="211"/>
    </row>
    <row r="77" spans="1:9">
      <c r="A77" s="211"/>
      <c r="B77" s="213" t="s">
        <v>936</v>
      </c>
      <c r="C77" s="211"/>
      <c r="D77" s="211"/>
      <c r="E77" s="213" t="s">
        <v>936</v>
      </c>
      <c r="F77" s="211"/>
      <c r="G77" s="211"/>
      <c r="H77" s="211"/>
      <c r="I77" s="211"/>
    </row>
    <row r="78" spans="1:9">
      <c r="A78" s="211"/>
      <c r="B78" s="211"/>
      <c r="C78" s="211"/>
      <c r="D78" s="211"/>
      <c r="E78" s="211"/>
      <c r="F78" s="211"/>
      <c r="G78" s="211"/>
      <c r="H78" s="211"/>
      <c r="I78" s="211"/>
    </row>
    <row r="79" spans="1:9">
      <c r="A79" s="211"/>
      <c r="B79" s="211"/>
      <c r="C79" s="211"/>
      <c r="D79" s="211"/>
      <c r="E79" s="211"/>
      <c r="F79" s="211"/>
      <c r="G79" s="211"/>
      <c r="H79" s="211"/>
      <c r="I79" s="211"/>
    </row>
    <row r="80" spans="1:9" ht="20">
      <c r="A80" s="211"/>
      <c r="B80" s="214" t="s">
        <v>918</v>
      </c>
      <c r="C80" s="211"/>
      <c r="D80" s="211"/>
      <c r="E80" s="211"/>
      <c r="F80" s="211"/>
      <c r="G80" s="211"/>
      <c r="H80" s="211"/>
      <c r="I80" s="211"/>
    </row>
    <row r="85" spans="3:9">
      <c r="E85" s="166"/>
      <c r="F85" s="166"/>
      <c r="G85" s="166"/>
      <c r="H85" s="166"/>
      <c r="I85" s="166"/>
    </row>
    <row r="92" spans="3:9">
      <c r="C92" s="15"/>
      <c r="E92" s="166"/>
      <c r="F92" s="166"/>
      <c r="G92" s="166"/>
      <c r="H92" s="166"/>
      <c r="I92" s="166"/>
    </row>
  </sheetData>
  <mergeCells count="23">
    <mergeCell ref="B64:H64"/>
    <mergeCell ref="A1:H2"/>
    <mergeCell ref="E9:F9"/>
    <mergeCell ref="G9:H9"/>
    <mergeCell ref="B16:B17"/>
    <mergeCell ref="C16:C17"/>
    <mergeCell ref="D16:D17"/>
    <mergeCell ref="D9:D10"/>
    <mergeCell ref="C9:C10"/>
    <mergeCell ref="B9:B10"/>
    <mergeCell ref="B60:H60"/>
    <mergeCell ref="B47:E47"/>
    <mergeCell ref="B22:F22"/>
    <mergeCell ref="B26:F26"/>
    <mergeCell ref="B38:D38"/>
    <mergeCell ref="D24:D25"/>
    <mergeCell ref="B58:H58"/>
    <mergeCell ref="C24:C25"/>
    <mergeCell ref="B24:B25"/>
    <mergeCell ref="E11:H11"/>
    <mergeCell ref="E18:H18"/>
    <mergeCell ref="E16:F16"/>
    <mergeCell ref="G16:H16"/>
  </mergeCells>
  <conditionalFormatting sqref="G12:G13">
    <cfRule type="cellIs" dxfId="1" priority="2" operator="between">
      <formula>0.005</formula>
      <formula>0.00001</formula>
    </cfRule>
  </conditionalFormatting>
  <conditionalFormatting sqref="G19">
    <cfRule type="cellIs" dxfId="0" priority="1" operator="between">
      <formula>0.005</formula>
      <formula>0.00001</formula>
    </cfRule>
  </conditionalFormatting>
  <pageMargins left="0.7" right="0.7" top="0.75" bottom="0.75" header="0.3" footer="0.3"/>
  <pageSetup paperSize="9" scale="43" orientation="portrait" r:id="rId1"/>
  <headerFooter>
    <oddFooter xml:space="preserve">&amp;C_x000D_&amp;1#&amp;"Calibri"&amp;10&amp;K000000  For internal use only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C7BD-BA9B-44A9-AE24-6407580B51E2}">
  <dimension ref="A1:E10"/>
  <sheetViews>
    <sheetView workbookViewId="0">
      <selection activeCell="C10" sqref="C10"/>
    </sheetView>
  </sheetViews>
  <sheetFormatPr defaultRowHeight="14.5"/>
  <cols>
    <col min="1" max="1" width="51.90625" customWidth="1"/>
    <col min="2" max="2" width="36.26953125" customWidth="1"/>
    <col min="3" max="3" width="34.7265625" customWidth="1"/>
    <col min="4" max="4" width="33.36328125" customWidth="1"/>
    <col min="5" max="5" width="44.36328125" customWidth="1"/>
  </cols>
  <sheetData>
    <row r="1" spans="1:5" s="232" customFormat="1" ht="13">
      <c r="A1" s="232" t="s">
        <v>948</v>
      </c>
    </row>
    <row r="2" spans="1:5">
      <c r="A2" s="223" t="s">
        <v>939</v>
      </c>
      <c r="B2" s="223" t="s">
        <v>940</v>
      </c>
      <c r="C2" s="223" t="s">
        <v>941</v>
      </c>
      <c r="D2" s="230" t="s">
        <v>942</v>
      </c>
      <c r="E2" s="223" t="s">
        <v>949</v>
      </c>
    </row>
    <row r="3" spans="1:5">
      <c r="A3" s="113" t="s">
        <v>943</v>
      </c>
      <c r="B3" s="224"/>
      <c r="C3" s="224"/>
      <c r="D3" s="231"/>
      <c r="E3" s="224"/>
    </row>
    <row r="4" spans="1:5" ht="130.5">
      <c r="A4" s="225" t="s">
        <v>944</v>
      </c>
      <c r="B4" s="224"/>
      <c r="C4" s="226" t="s">
        <v>945</v>
      </c>
      <c r="D4" s="231"/>
      <c r="E4" s="226" t="s">
        <v>86</v>
      </c>
    </row>
    <row r="5" spans="1:5">
      <c r="A5" s="227"/>
    </row>
    <row r="6" spans="1:5">
      <c r="A6" s="229" t="s">
        <v>161</v>
      </c>
      <c r="B6" s="224"/>
      <c r="C6" s="224"/>
      <c r="D6" s="231"/>
    </row>
    <row r="7" spans="1:5" ht="116">
      <c r="A7" s="225" t="s">
        <v>946</v>
      </c>
      <c r="B7" s="224"/>
      <c r="C7" s="226" t="s">
        <v>893</v>
      </c>
      <c r="D7" s="231"/>
      <c r="E7" s="226" t="s">
        <v>86</v>
      </c>
    </row>
    <row r="8" spans="1:5">
      <c r="A8" s="227"/>
    </row>
    <row r="9" spans="1:5">
      <c r="A9" s="229" t="s">
        <v>142</v>
      </c>
      <c r="B9" s="224"/>
      <c r="C9" s="224"/>
      <c r="D9" s="231"/>
    </row>
    <row r="10" spans="1:5" ht="131" customHeight="1">
      <c r="A10" s="228" t="s">
        <v>947</v>
      </c>
      <c r="B10" s="224"/>
      <c r="C10" s="226" t="s">
        <v>892</v>
      </c>
      <c r="D10" s="231"/>
      <c r="E10" s="224"/>
    </row>
  </sheetData>
  <mergeCells count="1">
    <mergeCell ref="A1:XFD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D1DCD-6608-4135-9AE7-D3BA4DB8B8EF}">
  <dimension ref="A1:AI16"/>
  <sheetViews>
    <sheetView workbookViewId="0">
      <selection activeCell="J15" sqref="J15"/>
    </sheetView>
  </sheetViews>
  <sheetFormatPr defaultRowHeight="14.5"/>
  <cols>
    <col min="1" max="1" width="17.453125" bestFit="1" customWidth="1"/>
    <col min="3" max="3" width="11.453125" bestFit="1" customWidth="1"/>
    <col min="5" max="5" width="14.1796875" bestFit="1" customWidth="1"/>
    <col min="6" max="6" width="13.1796875" bestFit="1" customWidth="1"/>
    <col min="7" max="7" width="11.54296875" bestFit="1" customWidth="1"/>
    <col min="8" max="9" width="13.1796875" bestFit="1" customWidth="1"/>
    <col min="10" max="10" width="19.26953125" bestFit="1" customWidth="1"/>
    <col min="11" max="11" width="13.453125" bestFit="1" customWidth="1"/>
    <col min="12" max="13" width="10.453125" style="116" bestFit="1" customWidth="1"/>
    <col min="14" max="14" width="10.453125" bestFit="1" customWidth="1"/>
    <col min="15" max="15" width="14.453125" bestFit="1" customWidth="1"/>
    <col min="17" max="17" width="11.81640625" bestFit="1" customWidth="1"/>
    <col min="18" max="18" width="11.81640625" customWidth="1"/>
    <col min="23" max="23" width="13.453125" bestFit="1" customWidth="1"/>
    <col min="24" max="24" width="17.26953125" bestFit="1" customWidth="1"/>
    <col min="25" max="25" width="14.1796875" bestFit="1" customWidth="1"/>
    <col min="26" max="26" width="13.81640625" bestFit="1" customWidth="1"/>
    <col min="27" max="27" width="13.81640625" customWidth="1"/>
    <col min="28" max="28" width="14.453125" bestFit="1" customWidth="1"/>
    <col min="29" max="29" width="12.81640625" bestFit="1" customWidth="1"/>
    <col min="34" max="34" width="14.453125" bestFit="1" customWidth="1"/>
    <col min="35" max="35" width="13.453125" bestFit="1" customWidth="1"/>
  </cols>
  <sheetData>
    <row r="1" spans="1:35" ht="46.5" thickBot="1">
      <c r="D1" s="102" t="s">
        <v>126</v>
      </c>
      <c r="E1" s="102" t="s">
        <v>67</v>
      </c>
      <c r="F1" s="102" t="s">
        <v>734</v>
      </c>
      <c r="G1" s="102" t="s">
        <v>735</v>
      </c>
      <c r="H1" s="102" t="s">
        <v>736</v>
      </c>
      <c r="I1" s="102" t="s">
        <v>737</v>
      </c>
      <c r="J1" s="102" t="s">
        <v>738</v>
      </c>
      <c r="K1" s="102" t="s">
        <v>431</v>
      </c>
      <c r="L1" s="103" t="s">
        <v>739</v>
      </c>
      <c r="M1" s="103" t="s">
        <v>740</v>
      </c>
      <c r="N1" s="102" t="s">
        <v>741</v>
      </c>
      <c r="O1" s="102" t="s">
        <v>742</v>
      </c>
      <c r="P1" s="104" t="s">
        <v>743</v>
      </c>
      <c r="Q1" s="104" t="s">
        <v>744</v>
      </c>
      <c r="R1" s="104" t="s">
        <v>15</v>
      </c>
      <c r="S1" s="104" t="s">
        <v>745</v>
      </c>
      <c r="W1" s="222" t="s">
        <v>70</v>
      </c>
      <c r="X1" s="113" t="s">
        <v>69</v>
      </c>
      <c r="Y1" s="113" t="s">
        <v>68</v>
      </c>
      <c r="Z1" s="102" t="s">
        <v>920</v>
      </c>
      <c r="AA1" s="102" t="s">
        <v>431</v>
      </c>
      <c r="AB1" s="113" t="s">
        <v>619</v>
      </c>
    </row>
    <row r="2" spans="1:35">
      <c r="A2" t="str">
        <f>B2&amp;"-"&amp;C2</f>
        <v>ABAFC-Regular Plan</v>
      </c>
      <c r="B2" t="s">
        <v>99</v>
      </c>
      <c r="C2" t="s">
        <v>54</v>
      </c>
      <c r="D2" s="105" t="s">
        <v>746</v>
      </c>
      <c r="E2" s="106">
        <v>120819304.45</v>
      </c>
      <c r="F2" s="107">
        <v>15896088.610000001</v>
      </c>
      <c r="G2" s="107">
        <v>2861295.9599999995</v>
      </c>
      <c r="H2" s="107">
        <v>9513369.8500000034</v>
      </c>
      <c r="I2" s="107">
        <v>92548550.030000061</v>
      </c>
      <c r="J2" s="114">
        <v>2312738767587.2993</v>
      </c>
      <c r="K2" s="107">
        <f>SUMIFS(TB!P:P,TB!F:F,'CAS Working'!B2,TB!G:G,"817014")/SUMIFS(J:J,B:B,B2)*J2</f>
        <v>56315923.203033485</v>
      </c>
      <c r="L2" s="108">
        <v>46020</v>
      </c>
      <c r="M2" s="108">
        <v>46112</v>
      </c>
      <c r="N2" s="107">
        <f>M2-L2+1</f>
        <v>93</v>
      </c>
      <c r="O2" s="107">
        <f>K2+E2</f>
        <v>177135227.65303349</v>
      </c>
      <c r="P2" s="109">
        <f>ROUND((AB2-AA2)/J2*365,4)</f>
        <v>1.89E-2</v>
      </c>
      <c r="Q2" s="110">
        <f>ROUND(W2/J2*365,4)</f>
        <v>2.2000000000000001E-3</v>
      </c>
      <c r="R2" s="110">
        <f>ROUND(Y2/J2*365,4)</f>
        <v>1.4500000000000001E-2</v>
      </c>
      <c r="S2" s="110">
        <f>P2-Q2-R2</f>
        <v>2.1999999999999988E-3</v>
      </c>
      <c r="T2" s="110"/>
      <c r="U2" s="111"/>
      <c r="W2" s="107">
        <f>SUMIFS(TB!P:P,TB!F:F,'CAS Working'!B2,TB!E:E,'CAS Working'!C2,TB!A:A,"Management Fees [Rs. in Crores]")</f>
        <v>14188693.73</v>
      </c>
      <c r="X2" s="107">
        <f>SUMIFS(TB!P:P,TB!F:F,'CAS Working'!B2,TB!E:E,'CAS Working'!C2,TB!A:A,"    - Other expenses")</f>
        <v>11220764.729999999</v>
      </c>
      <c r="Y2" s="107">
        <f>SUMIFS(TB!P:P,TB!F:F,'CAS Working'!B2,TB!E:E,'CAS Working'!C2,TB!A:A,"    - Commission")</f>
        <v>92054249.569999993</v>
      </c>
      <c r="Z2" s="107">
        <f>W2*18%</f>
        <v>2553964.8714000001</v>
      </c>
      <c r="AA2" s="107">
        <f>K2</f>
        <v>56315923.203033485</v>
      </c>
      <c r="AB2" s="107">
        <f>SUM(W2:AA2)</f>
        <v>176333596.10443348</v>
      </c>
      <c r="AC2" s="85"/>
      <c r="AD2" s="85">
        <f>AB2/10000000</f>
        <v>17.633359610443346</v>
      </c>
      <c r="AG2" s="215" t="s">
        <v>99</v>
      </c>
      <c r="AH2" s="85">
        <v>190266716.65000001</v>
      </c>
      <c r="AI2" s="85">
        <f>AB2+AB3-AH2</f>
        <v>6.1599999666213989E-2</v>
      </c>
    </row>
    <row r="3" spans="1:35">
      <c r="A3" t="str">
        <f t="shared" ref="A3:A7" si="0">B3&amp;"-"&amp;C3</f>
        <v>ABAFC-Direct Plan</v>
      </c>
      <c r="B3" t="s">
        <v>99</v>
      </c>
      <c r="C3" t="s">
        <v>56</v>
      </c>
      <c r="D3" s="105" t="s">
        <v>747</v>
      </c>
      <c r="E3" s="106">
        <v>4693183.1800000016</v>
      </c>
      <c r="F3" s="107">
        <v>2614878.8600000017</v>
      </c>
      <c r="G3" s="107">
        <v>470678.11999999976</v>
      </c>
      <c r="H3" s="107">
        <v>1607626.1999999993</v>
      </c>
      <c r="I3" s="107">
        <v>0</v>
      </c>
      <c r="J3" s="114">
        <v>381534770154.00989</v>
      </c>
      <c r="K3" s="107">
        <f>SUMIFS(TB!P:P,TB!F:F,'CAS Working'!B3,TB!G:G,"817014")/SUMIFS(J:J,B:B,B3)*J3</f>
        <v>9290492.7769665178</v>
      </c>
      <c r="L3" s="108">
        <v>46020</v>
      </c>
      <c r="M3" s="108">
        <v>46112</v>
      </c>
      <c r="N3" s="107">
        <f t="shared" ref="N3:N7" si="1">M3-L3+1</f>
        <v>93</v>
      </c>
      <c r="O3" s="107">
        <f t="shared" ref="O3:O7" si="2">K3+E3</f>
        <v>13983675.956966519</v>
      </c>
      <c r="P3" s="109">
        <f t="shared" ref="P3:P7" si="3">ROUND((AB3-AA3)/J3*365,4)</f>
        <v>4.4000000000000003E-3</v>
      </c>
      <c r="Q3" s="110">
        <f t="shared" ref="Q3:Q7" si="4">ROUND(W3/J3*365,4)</f>
        <v>2.2000000000000001E-3</v>
      </c>
      <c r="R3" s="110">
        <f t="shared" ref="R3:R7" si="5">ROUND(Y3/J3*365,4)</f>
        <v>0</v>
      </c>
      <c r="S3" s="110">
        <f t="shared" ref="S3:S7" si="6">P3-Q3-R3</f>
        <v>2.2000000000000001E-3</v>
      </c>
      <c r="T3" s="110"/>
      <c r="U3" s="111"/>
      <c r="W3" s="107">
        <f>SUMIFS(TB!P:P,TB!F:F,'CAS Working'!B3,TB!E:E,'CAS Working'!C3,TB!A:A,"Management Fees [Rs. in Crores]")</f>
        <v>2334015.39</v>
      </c>
      <c r="X3" s="107">
        <f>SUMIFS(TB!P:P,TB!F:F,'CAS Working'!B3,TB!E:E,'CAS Working'!C3,TB!A:A,"    - Other expenses")</f>
        <v>1888489.6700000002</v>
      </c>
      <c r="Y3" s="107">
        <f>SUMIFS(TB!P:P,TB!F:F,'CAS Working'!B3,TB!E:E,'CAS Working'!C3,TB!A:A,"    - Commission")</f>
        <v>0</v>
      </c>
      <c r="Z3" s="107">
        <f t="shared" ref="Z3:Z7" si="7">W3*18%</f>
        <v>420122.77020000003</v>
      </c>
      <c r="AA3" s="107">
        <f t="shared" ref="AA3:AA7" si="8">K3</f>
        <v>9290492.7769665178</v>
      </c>
      <c r="AB3" s="107">
        <f t="shared" ref="AB3:AB7" si="9">SUM(W3:AA3)</f>
        <v>13933120.607166518</v>
      </c>
      <c r="AC3" s="85"/>
      <c r="AD3" s="85">
        <f>AB3/10000000</f>
        <v>1.3933120607166518</v>
      </c>
      <c r="AH3" s="85"/>
    </row>
    <row r="4" spans="1:35">
      <c r="A4" t="str">
        <f t="shared" si="0"/>
        <v>ABALI-Regular Plan</v>
      </c>
      <c r="B4" t="s">
        <v>98</v>
      </c>
      <c r="C4" t="s">
        <v>54</v>
      </c>
      <c r="D4" s="105" t="s">
        <v>748</v>
      </c>
      <c r="E4" s="106">
        <v>520218.2499999993</v>
      </c>
      <c r="F4" s="107">
        <v>268714.62999999995</v>
      </c>
      <c r="G4" s="107">
        <v>48367.739999999918</v>
      </c>
      <c r="H4" s="107">
        <v>67711.900000000038</v>
      </c>
      <c r="I4" s="107">
        <v>135423.97999999995</v>
      </c>
      <c r="J4" s="107">
        <v>61786782741.891045</v>
      </c>
      <c r="K4" s="107">
        <f>SUMIFS(TB!P:P,TB!F:F,'CAS Working'!B4,TB!G:G,"817014")/SUMIFS(J:J,B:B,B4)*J4</f>
        <v>31404.976912708837</v>
      </c>
      <c r="L4" s="108">
        <v>46003</v>
      </c>
      <c r="M4" s="108">
        <v>46112</v>
      </c>
      <c r="N4" s="107">
        <f t="shared" si="1"/>
        <v>110</v>
      </c>
      <c r="O4" s="107">
        <f t="shared" si="2"/>
        <v>551623.22691270814</v>
      </c>
      <c r="P4" s="109">
        <f t="shared" si="3"/>
        <v>2.8999999999999998E-3</v>
      </c>
      <c r="Q4" s="110">
        <f t="shared" si="4"/>
        <v>5.9999999999999995E-4</v>
      </c>
      <c r="R4" s="110">
        <f t="shared" si="5"/>
        <v>8.0000000000000004E-4</v>
      </c>
      <c r="S4" s="110">
        <f t="shared" si="6"/>
        <v>1.5E-3</v>
      </c>
      <c r="T4" s="110"/>
      <c r="U4" s="111"/>
      <c r="W4" s="107">
        <f>SUMIFS(TB!P:P,TB!F:F,'CAS Working'!B4,TB!E:E,'CAS Working'!C4,TB!A:A,"Management Fees [Rs. in Crores]")</f>
        <v>95637.33</v>
      </c>
      <c r="X4" s="107">
        <f>SUMIFS(TB!P:P,TB!F:F,'CAS Working'!B4,TB!E:E,'CAS Working'!C4,TB!A:A,"    - Other expenses")</f>
        <v>238300.59000000003</v>
      </c>
      <c r="Y4" s="107">
        <f>SUMIFS(TB!P:P,TB!F:F,'CAS Working'!B4,TB!E:E,'CAS Working'!C4,TB!A:A,"    - Commission")</f>
        <v>137912.59000000003</v>
      </c>
      <c r="Z4" s="107">
        <f t="shared" si="7"/>
        <v>17214.719399999998</v>
      </c>
      <c r="AA4" s="107">
        <f t="shared" si="8"/>
        <v>31404.976912708837</v>
      </c>
      <c r="AB4" s="107">
        <f t="shared" si="9"/>
        <v>520470.20631270891</v>
      </c>
      <c r="AC4" s="85"/>
      <c r="AD4" s="85">
        <f t="shared" ref="AD4:AD7" si="10">AB4/10000000</f>
        <v>5.2047020631270889E-2</v>
      </c>
      <c r="AG4" s="215" t="s">
        <v>98</v>
      </c>
      <c r="AH4" s="85">
        <v>959939.45999999973</v>
      </c>
      <c r="AI4" s="85">
        <f>AB4+AB5-AH4</f>
        <v>0.39340000040829182</v>
      </c>
    </row>
    <row r="5" spans="1:35">
      <c r="A5" t="str">
        <f t="shared" si="0"/>
        <v>ABALI-Direct Plan</v>
      </c>
      <c r="B5" t="s">
        <v>98</v>
      </c>
      <c r="C5" t="s">
        <v>56</v>
      </c>
      <c r="D5" s="105" t="s">
        <v>749</v>
      </c>
      <c r="E5" s="106">
        <v>441978.82000000059</v>
      </c>
      <c r="F5" s="107">
        <v>308556.4799999994</v>
      </c>
      <c r="G5" s="107">
        <v>55540.679999999913</v>
      </c>
      <c r="H5" s="107">
        <v>77881.660000000207</v>
      </c>
      <c r="I5" s="107">
        <v>0</v>
      </c>
      <c r="J5" s="107">
        <v>71067115490.141998</v>
      </c>
      <c r="K5" s="107">
        <f>SUMIFS(TB!P:P,TB!F:F,'CAS Working'!B5,TB!G:G,"817014")/SUMIFS(J:J,B:B,B5)*J5</f>
        <v>36121.983087291163</v>
      </c>
      <c r="L5" s="108">
        <v>46003</v>
      </c>
      <c r="M5" s="108">
        <v>46112</v>
      </c>
      <c r="N5" s="107">
        <f t="shared" si="1"/>
        <v>110</v>
      </c>
      <c r="O5" s="107">
        <f t="shared" si="2"/>
        <v>478100.80308729177</v>
      </c>
      <c r="P5" s="109">
        <f t="shared" si="3"/>
        <v>2.0999999999999999E-3</v>
      </c>
      <c r="Q5" s="110">
        <f t="shared" si="4"/>
        <v>5.9999999999999995E-4</v>
      </c>
      <c r="R5" s="110">
        <f t="shared" si="5"/>
        <v>0</v>
      </c>
      <c r="S5" s="110">
        <f t="shared" si="6"/>
        <v>1.5E-3</v>
      </c>
      <c r="T5" s="110"/>
      <c r="U5" s="111"/>
      <c r="W5" s="107">
        <f>SUMIFS(TB!P:P,TB!F:F,'CAS Working'!B5,TB!E:E,'CAS Working'!C5,TB!A:A,"Management Fees [Rs. in Crores]")</f>
        <v>109817.30000000002</v>
      </c>
      <c r="X5" s="107">
        <f>SUMIFS(TB!P:P,TB!F:F,'CAS Working'!B5,TB!E:E,'CAS Working'!C5,TB!A:A,"    - Other expenses")</f>
        <v>273763.25</v>
      </c>
      <c r="Y5" s="107">
        <f>SUMIFS(TB!P:P,TB!F:F,'CAS Working'!B5,TB!E:E,'CAS Working'!C5,TB!A:A,"    - Commission")</f>
        <v>0</v>
      </c>
      <c r="Z5" s="107">
        <f t="shared" si="7"/>
        <v>19767.114000000001</v>
      </c>
      <c r="AA5" s="107">
        <f t="shared" si="8"/>
        <v>36121.983087291163</v>
      </c>
      <c r="AB5" s="107">
        <f t="shared" si="9"/>
        <v>439469.64708729123</v>
      </c>
      <c r="AC5" s="85"/>
      <c r="AD5" s="85">
        <f t="shared" si="10"/>
        <v>4.3946964708729122E-2</v>
      </c>
      <c r="AH5" s="85"/>
    </row>
    <row r="6" spans="1:35">
      <c r="A6" t="str">
        <f t="shared" si="0"/>
        <v>ABASC-Regular Plan</v>
      </c>
      <c r="B6" t="s">
        <v>100</v>
      </c>
      <c r="C6" t="s">
        <v>54</v>
      </c>
      <c r="D6" s="105" t="s">
        <v>750</v>
      </c>
      <c r="E6" s="106">
        <v>2227038.36</v>
      </c>
      <c r="F6" s="107">
        <v>682975.67</v>
      </c>
      <c r="G6" s="107">
        <v>122935.6</v>
      </c>
      <c r="H6" s="107">
        <v>201710.07</v>
      </c>
      <c r="I6" s="107">
        <v>1219417.0199999998</v>
      </c>
      <c r="J6" s="107">
        <v>33464196727.980003</v>
      </c>
      <c r="K6" s="107">
        <f>SUMIFS(TB!P:P,TB!F:F,'CAS Working'!B6,TB!G:G,"817014")/SUMIFS(J:J,B:B,B6)*J6</f>
        <v>2607707.7207522346</v>
      </c>
      <c r="L6" s="108">
        <v>46098</v>
      </c>
      <c r="M6" s="108">
        <v>46112</v>
      </c>
      <c r="N6" s="107">
        <f t="shared" si="1"/>
        <v>15</v>
      </c>
      <c r="O6" s="107">
        <f t="shared" si="2"/>
        <v>4834746.0807522349</v>
      </c>
      <c r="P6" s="109">
        <f t="shared" si="3"/>
        <v>2.3900000000000001E-2</v>
      </c>
      <c r="Q6" s="110">
        <f t="shared" si="4"/>
        <v>5.1000000000000004E-3</v>
      </c>
      <c r="R6" s="110">
        <f t="shared" si="5"/>
        <v>1.4200000000000001E-2</v>
      </c>
      <c r="S6" s="110">
        <f t="shared" si="6"/>
        <v>4.5999999999999999E-3</v>
      </c>
      <c r="T6" s="110"/>
      <c r="U6" s="111"/>
      <c r="W6" s="107">
        <f>SUMIFS(TB!P:P,TB!F:F,'CAS Working'!B6,TB!E:E,'CAS Working'!C6,TB!A:A,"Management Fees [Rs. in Crores]")</f>
        <v>468364.71</v>
      </c>
      <c r="X6" s="107">
        <f>SUMIFS(TB!P:P,TB!F:F,'CAS Working'!B6,TB!E:E,'CAS Working'!C6,TB!A:A,"    - Other expenses")</f>
        <v>335560.68</v>
      </c>
      <c r="Y6" s="107">
        <f>SUMIFS(TB!P:P,TB!F:F,'CAS Working'!B6,TB!E:E,'CAS Working'!C6,TB!A:A,"    - Commission")</f>
        <v>1300177.3700000001</v>
      </c>
      <c r="Z6" s="107">
        <f t="shared" si="7"/>
        <v>84305.647800000006</v>
      </c>
      <c r="AA6" s="107">
        <f t="shared" si="8"/>
        <v>2607707.7207522346</v>
      </c>
      <c r="AB6" s="107">
        <f t="shared" si="9"/>
        <v>4796116.1285522347</v>
      </c>
      <c r="AC6" s="85"/>
      <c r="AD6" s="85">
        <f t="shared" si="10"/>
        <v>0.47961161285522347</v>
      </c>
      <c r="AG6" s="215" t="s">
        <v>100</v>
      </c>
      <c r="AH6" s="85">
        <v>7637909.0699999994</v>
      </c>
      <c r="AI6" s="85">
        <f>AB6+AB7-AH6</f>
        <v>1.1599999852478504E-2</v>
      </c>
    </row>
    <row r="7" spans="1:35">
      <c r="A7" t="str">
        <f t="shared" si="0"/>
        <v>ABASC-Direct Plan</v>
      </c>
      <c r="B7" t="s">
        <v>100</v>
      </c>
      <c r="C7" t="s">
        <v>56</v>
      </c>
      <c r="D7" s="105" t="s">
        <v>751</v>
      </c>
      <c r="E7" s="106">
        <v>819057.16000000015</v>
      </c>
      <c r="F7" s="107">
        <v>555165.02</v>
      </c>
      <c r="G7" s="107">
        <v>99929.7</v>
      </c>
      <c r="H7" s="107">
        <v>163962.44</v>
      </c>
      <c r="I7" s="107">
        <v>0</v>
      </c>
      <c r="J7" s="107">
        <v>27202763879.289997</v>
      </c>
      <c r="K7" s="107">
        <f>SUMIFS(TB!P:P,TB!F:F,'CAS Working'!B7,TB!G:G,"817014")/SUMIFS(J:J,B:B,B7)*J7</f>
        <v>2119783.6592477649</v>
      </c>
      <c r="L7" s="108">
        <v>46098</v>
      </c>
      <c r="M7" s="108">
        <v>46112</v>
      </c>
      <c r="N7" s="107">
        <f t="shared" si="1"/>
        <v>15</v>
      </c>
      <c r="O7" s="107">
        <f t="shared" si="2"/>
        <v>2938840.819247765</v>
      </c>
      <c r="P7" s="109">
        <f t="shared" si="3"/>
        <v>9.7000000000000003E-3</v>
      </c>
      <c r="Q7" s="110">
        <f t="shared" si="4"/>
        <v>5.1000000000000004E-3</v>
      </c>
      <c r="R7" s="110">
        <f t="shared" si="5"/>
        <v>0</v>
      </c>
      <c r="S7" s="110">
        <f t="shared" si="6"/>
        <v>4.5999999999999999E-3</v>
      </c>
      <c r="T7" s="110"/>
      <c r="U7" s="111"/>
      <c r="W7" s="107">
        <f>SUMIFS(TB!P:P,TB!F:F,'CAS Working'!B7,TB!E:E,'CAS Working'!C7,TB!A:A,"Management Fees [Rs. in Crores]")</f>
        <v>380715.91</v>
      </c>
      <c r="X7" s="107">
        <f>SUMIFS(TB!P:P,TB!F:F,'CAS Working'!B7,TB!E:E,'CAS Working'!C7,TB!A:A,"    - Other expenses")</f>
        <v>272764.52</v>
      </c>
      <c r="Y7" s="107">
        <f>SUMIFS(TB!P:P,TB!F:F,'CAS Working'!B7,TB!E:E,'CAS Working'!C7,TB!A:A,"    - Commission")</f>
        <v>0</v>
      </c>
      <c r="Z7" s="107">
        <f t="shared" si="7"/>
        <v>68528.863799999992</v>
      </c>
      <c r="AA7" s="107">
        <f t="shared" si="8"/>
        <v>2119783.6592477649</v>
      </c>
      <c r="AB7" s="107">
        <f t="shared" si="9"/>
        <v>2841792.9530477645</v>
      </c>
      <c r="AC7" s="85"/>
      <c r="AD7" s="85">
        <f t="shared" si="10"/>
        <v>0.28417929530477642</v>
      </c>
    </row>
    <row r="8" spans="1:35">
      <c r="B8" t="s">
        <v>495</v>
      </c>
      <c r="D8" s="105"/>
      <c r="E8" s="106"/>
      <c r="F8" s="107"/>
      <c r="G8" s="107"/>
      <c r="H8" s="107"/>
      <c r="I8" s="107"/>
      <c r="J8" s="107"/>
      <c r="K8" s="107"/>
      <c r="L8" s="108"/>
      <c r="M8" s="108"/>
      <c r="N8" s="107"/>
      <c r="O8" s="107"/>
      <c r="P8" s="112"/>
      <c r="Q8" s="110"/>
      <c r="R8" s="110"/>
      <c r="S8" s="110"/>
    </row>
    <row r="9" spans="1:35">
      <c r="B9" t="s">
        <v>619</v>
      </c>
      <c r="D9" s="113" t="s">
        <v>619</v>
      </c>
      <c r="E9" s="114">
        <v>129520780.22000001</v>
      </c>
      <c r="F9" s="114">
        <v>20326379.270000003</v>
      </c>
      <c r="G9" s="114">
        <v>3658747.7999999989</v>
      </c>
      <c r="H9" s="114">
        <v>11632262.120000003</v>
      </c>
      <c r="I9" s="114">
        <v>93903391.030000061</v>
      </c>
      <c r="J9" s="114">
        <v>2887794396580.6123</v>
      </c>
      <c r="K9" s="114"/>
      <c r="L9" s="115"/>
      <c r="M9" s="115"/>
      <c r="N9" s="114"/>
      <c r="O9" s="114"/>
    </row>
    <row r="10" spans="1:35">
      <c r="J10" s="85"/>
    </row>
    <row r="12" spans="1:35">
      <c r="E12" s="85">
        <v>129520780.22</v>
      </c>
      <c r="F12" s="85">
        <v>20326379.27</v>
      </c>
    </row>
    <row r="13" spans="1:35">
      <c r="E13" s="85">
        <v>0</v>
      </c>
      <c r="F13" s="85">
        <v>0</v>
      </c>
    </row>
    <row r="14" spans="1:35">
      <c r="E14" s="85">
        <v>129520780.22</v>
      </c>
    </row>
    <row r="16" spans="1:35">
      <c r="E16" s="85">
        <f>E12-E14</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D63FB-C7D4-4847-ACF5-2351B1D71D57}">
  <sheetPr filterMode="1"/>
  <dimension ref="A1:Q386"/>
  <sheetViews>
    <sheetView workbookViewId="0">
      <selection activeCell="G9" sqref="A9:XFD9 A84:XFD118 A238:XFD285 A353:XFD373"/>
    </sheetView>
  </sheetViews>
  <sheetFormatPr defaultRowHeight="14.5"/>
  <cols>
    <col min="1" max="1" width="28.54296875" style="96" bestFit="1" customWidth="1"/>
    <col min="2" max="2" width="65.81640625" style="96" bestFit="1" customWidth="1"/>
    <col min="3" max="4" width="9.7265625" style="98" bestFit="1" customWidth="1"/>
    <col min="5" max="5" width="9.7265625" style="98" customWidth="1"/>
    <col min="6" max="6" width="25.7265625" bestFit="1" customWidth="1"/>
    <col min="7" max="7" width="13.1796875" bestFit="1" customWidth="1"/>
    <col min="8" max="8" width="43.81640625" bestFit="1" customWidth="1"/>
    <col min="9" max="9" width="6.81640625" bestFit="1" customWidth="1"/>
    <col min="10" max="10" width="22" bestFit="1" customWidth="1"/>
    <col min="11" max="11" width="21.7265625" bestFit="1" customWidth="1"/>
    <col min="12" max="12" width="21" bestFit="1" customWidth="1"/>
    <col min="13" max="13" width="19.7265625" bestFit="1" customWidth="1"/>
    <col min="14" max="14" width="21.81640625" bestFit="1" customWidth="1"/>
    <col min="15" max="15" width="20.7265625" bestFit="1" customWidth="1"/>
    <col min="16" max="16" width="17" bestFit="1" customWidth="1"/>
    <col min="17" max="17" width="12.7265625" bestFit="1" customWidth="1"/>
  </cols>
  <sheetData>
    <row r="1" spans="1:16">
      <c r="O1" s="94" t="s">
        <v>485</v>
      </c>
    </row>
    <row r="2" spans="1:16">
      <c r="O2" s="94" t="s">
        <v>486</v>
      </c>
    </row>
    <row r="3" spans="1:16">
      <c r="O3" s="94" t="s">
        <v>487</v>
      </c>
    </row>
    <row r="4" spans="1:16">
      <c r="O4" s="94" t="s">
        <v>488</v>
      </c>
    </row>
    <row r="5" spans="1:16">
      <c r="O5" s="94" t="s">
        <v>485</v>
      </c>
    </row>
    <row r="6" spans="1:16">
      <c r="F6" s="95" t="s">
        <v>489</v>
      </c>
    </row>
    <row r="7" spans="1:16">
      <c r="F7" s="95" t="s">
        <v>99</v>
      </c>
      <c r="G7" s="95" t="s">
        <v>133</v>
      </c>
    </row>
    <row r="8" spans="1:16">
      <c r="F8" s="95" t="s">
        <v>896</v>
      </c>
    </row>
    <row r="9" spans="1:16">
      <c r="A9" s="97" t="s">
        <v>164</v>
      </c>
      <c r="B9" s="97" t="s">
        <v>730</v>
      </c>
      <c r="C9" s="99" t="s">
        <v>731</v>
      </c>
      <c r="D9" s="99" t="s">
        <v>732</v>
      </c>
      <c r="E9" s="99"/>
      <c r="F9" s="216" t="s">
        <v>490</v>
      </c>
      <c r="G9" s="216" t="s">
        <v>167</v>
      </c>
      <c r="H9" s="216" t="s">
        <v>168</v>
      </c>
      <c r="I9" s="216" t="s">
        <v>491</v>
      </c>
      <c r="J9" s="261" t="s">
        <v>492</v>
      </c>
      <c r="K9" s="262"/>
      <c r="L9" s="261" t="s">
        <v>493</v>
      </c>
      <c r="M9" s="262"/>
      <c r="N9" s="261" t="s">
        <v>494</v>
      </c>
      <c r="O9" s="262"/>
    </row>
    <row r="10" spans="1:16" hidden="1">
      <c r="A10" s="96" t="str">
        <f>IF(I10&lt;&gt;"",VLOOKUP(G10,'TB Mapping'!A:D,3,0),"")</f>
        <v/>
      </c>
      <c r="B10" s="96" t="str">
        <f>IF(I10&lt;&gt;"",VLOOKUP(G10,'TB Mapping'!A:D,4,0),"")</f>
        <v/>
      </c>
      <c r="C10" s="98">
        <f>IFERROR((L10-M10)/10000000,0)</f>
        <v>0</v>
      </c>
      <c r="D10" s="98">
        <f>IFERROR((N10-O10)/10000000,0)</f>
        <v>0</v>
      </c>
      <c r="F10" s="216" t="s">
        <v>495</v>
      </c>
      <c r="G10" s="216" t="s">
        <v>495</v>
      </c>
      <c r="H10" s="216" t="s">
        <v>495</v>
      </c>
      <c r="I10" s="217" t="s">
        <v>495</v>
      </c>
      <c r="J10" s="217" t="s">
        <v>496</v>
      </c>
      <c r="K10" s="217" t="s">
        <v>497</v>
      </c>
      <c r="L10" s="217" t="s">
        <v>496</v>
      </c>
      <c r="M10" s="217" t="s">
        <v>497</v>
      </c>
      <c r="N10" s="217" t="s">
        <v>496</v>
      </c>
      <c r="O10" s="217" t="s">
        <v>497</v>
      </c>
      <c r="P10" s="85"/>
    </row>
    <row r="11" spans="1:16" hidden="1">
      <c r="A11" s="96" t="str">
        <f>IF(I11&lt;&gt;"",VLOOKUP(G11,'TB Mapping'!A:D,3,0),"")</f>
        <v>Not Required</v>
      </c>
      <c r="B11" s="96">
        <f>IF(I11&lt;&gt;"",VLOOKUP(G11,'TB Mapping'!A:D,4,0),"")</f>
        <v>0</v>
      </c>
      <c r="C11" s="98">
        <f>IFERROR((L11-M11)/10000000,0)</f>
        <v>152.70616157500001</v>
      </c>
      <c r="D11" s="183">
        <f>IFERROR((N11-O11)/10000000,0)</f>
        <v>152.70616157500001</v>
      </c>
      <c r="E11" s="183">
        <f>VLOOKUP(G11,'TB Mapping'!A:E,5,0)</f>
        <v>0</v>
      </c>
      <c r="F11" s="218" t="s">
        <v>99</v>
      </c>
      <c r="G11" s="218" t="s">
        <v>498</v>
      </c>
      <c r="H11" s="218" t="s">
        <v>499</v>
      </c>
      <c r="I11" s="218" t="s">
        <v>500</v>
      </c>
      <c r="J11" s="219">
        <v>0</v>
      </c>
      <c r="K11" s="219">
        <v>0</v>
      </c>
      <c r="L11" s="219">
        <v>479394644204.78998</v>
      </c>
      <c r="M11" s="219">
        <v>477867582589.03998</v>
      </c>
      <c r="N11" s="219">
        <v>1527061615.75</v>
      </c>
      <c r="O11" s="219">
        <v>0</v>
      </c>
      <c r="P11" s="85">
        <f t="shared" ref="P11:P74" si="0">N11-O11</f>
        <v>1527061615.75</v>
      </c>
    </row>
    <row r="12" spans="1:16" hidden="1">
      <c r="A12" s="96" t="str">
        <f>IF(I12&lt;&gt;"",VLOOKUP(G12,'TB Mapping'!A:D,3,0),"")</f>
        <v>Not Required</v>
      </c>
      <c r="B12" s="96">
        <f>IF(I12&lt;&gt;"",VLOOKUP(G12,'TB Mapping'!A:D,4,0),"")</f>
        <v>0</v>
      </c>
      <c r="C12" s="98">
        <f t="shared" ref="C12:C75" si="1">IFERROR((L12-M12)/10000000,0)</f>
        <v>0</v>
      </c>
      <c r="D12" s="183">
        <f t="shared" ref="D12:D75" si="2">IFERROR((N12-O12)/10000000,0)</f>
        <v>0</v>
      </c>
      <c r="E12" s="183">
        <f>VLOOKUP(G12,'TB Mapping'!A:E,5,0)</f>
        <v>0</v>
      </c>
      <c r="F12" s="218" t="s">
        <v>99</v>
      </c>
      <c r="G12" s="218" t="s">
        <v>501</v>
      </c>
      <c r="H12" s="218" t="s">
        <v>502</v>
      </c>
      <c r="I12" s="218" t="s">
        <v>500</v>
      </c>
      <c r="J12" s="219">
        <v>0</v>
      </c>
      <c r="K12" s="219">
        <v>0</v>
      </c>
      <c r="L12" s="219">
        <v>999712000</v>
      </c>
      <c r="M12" s="219">
        <v>999712000</v>
      </c>
      <c r="N12" s="219">
        <v>0</v>
      </c>
      <c r="O12" s="219">
        <v>0</v>
      </c>
      <c r="P12" s="85">
        <f t="shared" si="0"/>
        <v>0</v>
      </c>
    </row>
    <row r="13" spans="1:16" hidden="1">
      <c r="A13" s="96" t="str">
        <f>IF(I13&lt;&gt;"",VLOOKUP(G13,'TB Mapping'!A:D,3,0),"")</f>
        <v>Not Required</v>
      </c>
      <c r="B13" s="96">
        <f>IF(I13&lt;&gt;"",VLOOKUP(G13,'TB Mapping'!A:D,4,0),"")</f>
        <v>0</v>
      </c>
      <c r="C13" s="98">
        <f t="shared" si="1"/>
        <v>44.180734999999999</v>
      </c>
      <c r="D13" s="183">
        <f t="shared" si="2"/>
        <v>44.180734999999999</v>
      </c>
      <c r="E13" s="183">
        <f>VLOOKUP(G13,'TB Mapping'!A:E,5,0)</f>
        <v>0</v>
      </c>
      <c r="F13" s="218" t="s">
        <v>99</v>
      </c>
      <c r="G13" s="218" t="s">
        <v>503</v>
      </c>
      <c r="H13" s="218" t="s">
        <v>504</v>
      </c>
      <c r="I13" s="218" t="s">
        <v>500</v>
      </c>
      <c r="J13" s="219">
        <v>0</v>
      </c>
      <c r="K13" s="219">
        <v>0</v>
      </c>
      <c r="L13" s="219">
        <v>441807350</v>
      </c>
      <c r="M13" s="219">
        <v>0</v>
      </c>
      <c r="N13" s="219">
        <v>441807350</v>
      </c>
      <c r="O13" s="219">
        <v>0</v>
      </c>
      <c r="P13" s="85">
        <f t="shared" si="0"/>
        <v>441807350</v>
      </c>
    </row>
    <row r="14" spans="1:16" hidden="1">
      <c r="A14" s="96" t="str">
        <f>IF(I14&lt;&gt;"",VLOOKUP(G14,'TB Mapping'!A:D,3,0),"")</f>
        <v>Not Required</v>
      </c>
      <c r="B14" s="96">
        <f>IF(I14&lt;&gt;"",VLOOKUP(G14,'TB Mapping'!A:D,4,0),"")</f>
        <v>0</v>
      </c>
      <c r="C14" s="98">
        <f t="shared" si="1"/>
        <v>3166.5504570140001</v>
      </c>
      <c r="D14" s="183">
        <f t="shared" si="2"/>
        <v>3166.5504570140001</v>
      </c>
      <c r="E14" s="183">
        <f>VLOOKUP(G14,'TB Mapping'!A:E,5,0)</f>
        <v>0</v>
      </c>
      <c r="F14" s="218" t="s">
        <v>99</v>
      </c>
      <c r="G14" s="218" t="s">
        <v>505</v>
      </c>
      <c r="H14" s="218" t="s">
        <v>506</v>
      </c>
      <c r="I14" s="218" t="s">
        <v>500</v>
      </c>
      <c r="J14" s="219">
        <v>0</v>
      </c>
      <c r="K14" s="219">
        <v>0</v>
      </c>
      <c r="L14" s="219">
        <v>32426845101.27</v>
      </c>
      <c r="M14" s="219">
        <v>761340531.13</v>
      </c>
      <c r="N14" s="219">
        <v>31665504570.139999</v>
      </c>
      <c r="O14" s="219">
        <v>0</v>
      </c>
      <c r="P14" s="85">
        <f t="shared" si="0"/>
        <v>31665504570.139999</v>
      </c>
    </row>
    <row r="15" spans="1:16" hidden="1">
      <c r="A15" s="96" t="str">
        <f>IF(I15&lt;&gt;"",VLOOKUP(G15,'TB Mapping'!A:D,3,0),"")</f>
        <v>Not Required</v>
      </c>
      <c r="B15" s="96">
        <f>IF(I15&lt;&gt;"",VLOOKUP(G15,'TB Mapping'!A:D,4,0),"")</f>
        <v>0</v>
      </c>
      <c r="C15" s="98">
        <f t="shared" si="1"/>
        <v>-5.2251321000000003E-2</v>
      </c>
      <c r="D15" s="183">
        <f t="shared" si="2"/>
        <v>-5.2251321000000003E-2</v>
      </c>
      <c r="E15" s="183">
        <f>VLOOKUP(G15,'TB Mapping'!A:E,5,0)</f>
        <v>0</v>
      </c>
      <c r="F15" s="218" t="s">
        <v>99</v>
      </c>
      <c r="G15" s="218" t="s">
        <v>507</v>
      </c>
      <c r="H15" s="218" t="s">
        <v>508</v>
      </c>
      <c r="I15" s="218" t="s">
        <v>500</v>
      </c>
      <c r="J15" s="219">
        <v>0</v>
      </c>
      <c r="K15" s="219">
        <v>0</v>
      </c>
      <c r="L15" s="219">
        <v>0</v>
      </c>
      <c r="M15" s="219">
        <v>522513.21</v>
      </c>
      <c r="N15" s="219">
        <v>0</v>
      </c>
      <c r="O15" s="219">
        <v>522513.21</v>
      </c>
      <c r="P15" s="85">
        <f t="shared" si="0"/>
        <v>-522513.21</v>
      </c>
    </row>
    <row r="16" spans="1:16" hidden="1">
      <c r="A16" s="96" t="str">
        <f>IF(I16&lt;&gt;"",VLOOKUP(G16,'TB Mapping'!A:D,3,0),"")</f>
        <v>Not Required</v>
      </c>
      <c r="B16" s="96">
        <f>IF(I16&lt;&gt;"",VLOOKUP(G16,'TB Mapping'!A:D,4,0),"")</f>
        <v>0</v>
      </c>
      <c r="C16" s="98">
        <f t="shared" si="1"/>
        <v>-286.33377219499999</v>
      </c>
      <c r="D16" s="183">
        <f t="shared" si="2"/>
        <v>-286.33377219499999</v>
      </c>
      <c r="E16" s="183">
        <f>VLOOKUP(G16,'TB Mapping'!A:E,5,0)</f>
        <v>0</v>
      </c>
      <c r="F16" s="218" t="s">
        <v>99</v>
      </c>
      <c r="G16" s="218" t="s">
        <v>509</v>
      </c>
      <c r="H16" s="218" t="s">
        <v>510</v>
      </c>
      <c r="I16" s="218" t="s">
        <v>500</v>
      </c>
      <c r="J16" s="219">
        <v>0</v>
      </c>
      <c r="K16" s="219">
        <v>0</v>
      </c>
      <c r="L16" s="219">
        <v>0</v>
      </c>
      <c r="M16" s="219">
        <v>2863337721.9499998</v>
      </c>
      <c r="N16" s="219">
        <v>0</v>
      </c>
      <c r="O16" s="219">
        <v>2863337721.9499998</v>
      </c>
      <c r="P16" s="85">
        <f t="shared" si="0"/>
        <v>-2863337721.9499998</v>
      </c>
    </row>
    <row r="17" spans="1:16" hidden="1">
      <c r="A17" s="96" t="str">
        <f>IF(I17&lt;&gt;"",VLOOKUP(G17,'TB Mapping'!A:D,3,0),"")</f>
        <v>Not Required</v>
      </c>
      <c r="B17" s="96">
        <f>IF(I17&lt;&gt;"",VLOOKUP(G17,'TB Mapping'!A:D,4,0),"")</f>
        <v>0</v>
      </c>
      <c r="C17" s="98">
        <f t="shared" si="1"/>
        <v>108.45315648300171</v>
      </c>
      <c r="D17" s="183">
        <f t="shared" si="2"/>
        <v>108.45315648299999</v>
      </c>
      <c r="E17" s="183">
        <f>VLOOKUP(G17,'TB Mapping'!A:E,5,0)</f>
        <v>0</v>
      </c>
      <c r="F17" s="218" t="s">
        <v>99</v>
      </c>
      <c r="G17" s="218" t="s">
        <v>511</v>
      </c>
      <c r="H17" s="218" t="s">
        <v>512</v>
      </c>
      <c r="I17" s="218" t="s">
        <v>500</v>
      </c>
      <c r="J17" s="219">
        <v>0</v>
      </c>
      <c r="K17" s="219">
        <v>0</v>
      </c>
      <c r="L17" s="219">
        <v>499004430929.77002</v>
      </c>
      <c r="M17" s="219">
        <v>497919899364.94</v>
      </c>
      <c r="N17" s="219">
        <v>1084531564.8299999</v>
      </c>
      <c r="O17" s="219">
        <v>0</v>
      </c>
      <c r="P17" s="85">
        <f t="shared" si="0"/>
        <v>1084531564.8299999</v>
      </c>
    </row>
    <row r="18" spans="1:16" hidden="1">
      <c r="A18" s="96" t="str">
        <f>IF(I18&lt;&gt;"",VLOOKUP(G18,'TB Mapping'!A:D,3,0),"")</f>
        <v>Not Required</v>
      </c>
      <c r="B18" s="96">
        <f>IF(I18&lt;&gt;"",VLOOKUP(G18,'TB Mapping'!A:D,4,0),"")</f>
        <v>0</v>
      </c>
      <c r="C18" s="98">
        <f t="shared" si="1"/>
        <v>0</v>
      </c>
      <c r="D18" s="183">
        <f t="shared" si="2"/>
        <v>0</v>
      </c>
      <c r="E18" s="183">
        <f>VLOOKUP(G18,'TB Mapping'!A:E,5,0)</f>
        <v>0</v>
      </c>
      <c r="F18" s="218" t="s">
        <v>99</v>
      </c>
      <c r="G18" s="218" t="s">
        <v>513</v>
      </c>
      <c r="H18" s="218" t="s">
        <v>514</v>
      </c>
      <c r="I18" s="218" t="s">
        <v>500</v>
      </c>
      <c r="J18" s="219">
        <v>0</v>
      </c>
      <c r="K18" s="219">
        <v>0</v>
      </c>
      <c r="L18" s="219">
        <v>577977878.95000005</v>
      </c>
      <c r="M18" s="219">
        <v>577977878.95000005</v>
      </c>
      <c r="N18" s="219">
        <v>0</v>
      </c>
      <c r="O18" s="219">
        <v>0</v>
      </c>
      <c r="P18" s="85">
        <f t="shared" si="0"/>
        <v>0</v>
      </c>
    </row>
    <row r="19" spans="1:16" hidden="1">
      <c r="A19" s="96" t="str">
        <f>IF(I19&lt;&gt;"",VLOOKUP(G19,'TB Mapping'!A:D,3,0),"")</f>
        <v>Not Required</v>
      </c>
      <c r="B19" s="96">
        <f>IF(I19&lt;&gt;"",VLOOKUP(G19,'TB Mapping'!A:D,4,0),"")</f>
        <v>0</v>
      </c>
      <c r="C19" s="98">
        <f t="shared" si="1"/>
        <v>0</v>
      </c>
      <c r="D19" s="183">
        <f t="shared" si="2"/>
        <v>0</v>
      </c>
      <c r="E19" s="183">
        <f>VLOOKUP(G19,'TB Mapping'!A:E,5,0)</f>
        <v>0</v>
      </c>
      <c r="F19" s="218" t="s">
        <v>99</v>
      </c>
      <c r="G19" s="218" t="s">
        <v>515</v>
      </c>
      <c r="H19" s="218" t="s">
        <v>516</v>
      </c>
      <c r="I19" s="218" t="s">
        <v>500</v>
      </c>
      <c r="J19" s="219">
        <v>0</v>
      </c>
      <c r="K19" s="219">
        <v>0</v>
      </c>
      <c r="L19" s="219">
        <v>500158880000</v>
      </c>
      <c r="M19" s="219">
        <v>500158880000</v>
      </c>
      <c r="N19" s="219">
        <v>0</v>
      </c>
      <c r="O19" s="219">
        <v>0</v>
      </c>
      <c r="P19" s="85">
        <f t="shared" si="0"/>
        <v>0</v>
      </c>
    </row>
    <row r="20" spans="1:16" hidden="1">
      <c r="A20" s="96" t="str">
        <f>IF(I20&lt;&gt;"",VLOOKUP(G20,'TB Mapping'!A:D,3,0),"")</f>
        <v>Not Required</v>
      </c>
      <c r="B20" s="96">
        <f>IF(I20&lt;&gt;"",VLOOKUP(G20,'TB Mapping'!A:D,4,0),"")</f>
        <v>0</v>
      </c>
      <c r="C20" s="98">
        <f t="shared" si="1"/>
        <v>7.4504173449996944</v>
      </c>
      <c r="D20" s="183">
        <f t="shared" si="2"/>
        <v>7.450417345</v>
      </c>
      <c r="E20" s="183">
        <f>VLOOKUP(G20,'TB Mapping'!A:E,5,0)</f>
        <v>0</v>
      </c>
      <c r="F20" s="218" t="s">
        <v>99</v>
      </c>
      <c r="G20" s="218" t="s">
        <v>517</v>
      </c>
      <c r="H20" s="218" t="s">
        <v>518</v>
      </c>
      <c r="I20" s="218" t="s">
        <v>500</v>
      </c>
      <c r="J20" s="219">
        <v>0</v>
      </c>
      <c r="K20" s="219">
        <v>0</v>
      </c>
      <c r="L20" s="219">
        <v>85725475116.149994</v>
      </c>
      <c r="M20" s="219">
        <v>85650970942.699997</v>
      </c>
      <c r="N20" s="219">
        <v>74504173.450000003</v>
      </c>
      <c r="O20" s="219">
        <v>0</v>
      </c>
      <c r="P20" s="85">
        <f t="shared" si="0"/>
        <v>74504173.450000003</v>
      </c>
    </row>
    <row r="21" spans="1:16" hidden="1">
      <c r="A21" s="96" t="str">
        <f>IF(I21&lt;&gt;"",VLOOKUP(G21,'TB Mapping'!A:D,3,0),"")</f>
        <v>Not Required</v>
      </c>
      <c r="B21" s="96">
        <f>IF(I21&lt;&gt;"",VLOOKUP(G21,'TB Mapping'!A:D,4,0),"")</f>
        <v>0</v>
      </c>
      <c r="C21" s="98">
        <f t="shared" si="1"/>
        <v>1.21</v>
      </c>
      <c r="D21" s="183">
        <f t="shared" si="2"/>
        <v>1.21</v>
      </c>
      <c r="E21" s="183">
        <f>VLOOKUP(G21,'TB Mapping'!A:E,5,0)</f>
        <v>0</v>
      </c>
      <c r="F21" s="218" t="s">
        <v>99</v>
      </c>
      <c r="G21" s="218" t="s">
        <v>519</v>
      </c>
      <c r="H21" s="218" t="s">
        <v>520</v>
      </c>
      <c r="I21" s="218" t="s">
        <v>500</v>
      </c>
      <c r="J21" s="219">
        <v>0</v>
      </c>
      <c r="K21" s="219">
        <v>0</v>
      </c>
      <c r="L21" s="219">
        <v>91146624.200000003</v>
      </c>
      <c r="M21" s="219">
        <v>79046624.200000003</v>
      </c>
      <c r="N21" s="219">
        <v>12100000</v>
      </c>
      <c r="O21" s="219">
        <v>0</v>
      </c>
      <c r="P21" s="85">
        <f t="shared" si="0"/>
        <v>12100000</v>
      </c>
    </row>
    <row r="22" spans="1:16" hidden="1">
      <c r="A22" s="96" t="str">
        <f>IF(I22&lt;&gt;"",VLOOKUP(G22,'TB Mapping'!A:D,3,0),"")</f>
        <v>Not Required</v>
      </c>
      <c r="B22" s="96">
        <f>IF(I22&lt;&gt;"",VLOOKUP(G22,'TB Mapping'!A:D,4,0),"")</f>
        <v>0</v>
      </c>
      <c r="C22" s="98">
        <f t="shared" si="1"/>
        <v>5.5892283999998869E-2</v>
      </c>
      <c r="D22" s="183">
        <f t="shared" si="2"/>
        <v>5.5892283999999993E-2</v>
      </c>
      <c r="E22" s="183">
        <f>VLOOKUP(G22,'TB Mapping'!A:E,5,0)</f>
        <v>0</v>
      </c>
      <c r="F22" s="218" t="s">
        <v>99</v>
      </c>
      <c r="G22" s="218" t="s">
        <v>521</v>
      </c>
      <c r="H22" s="218" t="s">
        <v>522</v>
      </c>
      <c r="I22" s="218" t="s">
        <v>500</v>
      </c>
      <c r="J22" s="219">
        <v>0</v>
      </c>
      <c r="K22" s="219">
        <v>0</v>
      </c>
      <c r="L22" s="219">
        <v>107245308.13</v>
      </c>
      <c r="M22" s="219">
        <v>106686385.29000001</v>
      </c>
      <c r="N22" s="219">
        <v>558922.84</v>
      </c>
      <c r="O22" s="219">
        <v>0</v>
      </c>
      <c r="P22" s="85">
        <f t="shared" si="0"/>
        <v>558922.84</v>
      </c>
    </row>
    <row r="23" spans="1:16" hidden="1">
      <c r="A23" s="96" t="str">
        <f>IF(I23&lt;&gt;"",VLOOKUP(G23,'TB Mapping'!A:D,3,0),"")</f>
        <v>Not Required</v>
      </c>
      <c r="B23" s="96">
        <f>IF(I23&lt;&gt;"",VLOOKUP(G23,'TB Mapping'!A:D,4,0),"")</f>
        <v>0</v>
      </c>
      <c r="C23" s="98">
        <f t="shared" si="1"/>
        <v>0.34030632100000002</v>
      </c>
      <c r="D23" s="183">
        <f t="shared" si="2"/>
        <v>0.34030632100000002</v>
      </c>
      <c r="E23" s="183">
        <f>VLOOKUP(G23,'TB Mapping'!A:E,5,0)</f>
        <v>0</v>
      </c>
      <c r="F23" s="218" t="s">
        <v>99</v>
      </c>
      <c r="G23" s="218" t="s">
        <v>523</v>
      </c>
      <c r="H23" s="218" t="s">
        <v>524</v>
      </c>
      <c r="I23" s="218" t="s">
        <v>500</v>
      </c>
      <c r="J23" s="219">
        <v>0</v>
      </c>
      <c r="K23" s="219">
        <v>0</v>
      </c>
      <c r="L23" s="219">
        <v>3403063.21</v>
      </c>
      <c r="M23" s="219">
        <v>0</v>
      </c>
      <c r="N23" s="219">
        <v>3403063.21</v>
      </c>
      <c r="O23" s="219">
        <v>0</v>
      </c>
      <c r="P23" s="85">
        <f t="shared" si="0"/>
        <v>3403063.21</v>
      </c>
    </row>
    <row r="24" spans="1:16" hidden="1">
      <c r="A24" s="96" t="str">
        <f>IF(I24&lt;&gt;"",VLOOKUP(G24,'TB Mapping'!A:D,3,0),"")</f>
        <v>Not Required</v>
      </c>
      <c r="B24" s="96">
        <f>IF(I24&lt;&gt;"",VLOOKUP(G24,'TB Mapping'!A:D,4,0),"")</f>
        <v>0</v>
      </c>
      <c r="C24" s="98">
        <f t="shared" si="1"/>
        <v>10.15</v>
      </c>
      <c r="D24" s="183">
        <f t="shared" si="2"/>
        <v>10.15</v>
      </c>
      <c r="E24" s="183">
        <f>VLOOKUP(G24,'TB Mapping'!A:E,5,0)</f>
        <v>0</v>
      </c>
      <c r="F24" s="218" t="s">
        <v>99</v>
      </c>
      <c r="G24" s="218" t="s">
        <v>525</v>
      </c>
      <c r="H24" s="218" t="s">
        <v>526</v>
      </c>
      <c r="I24" s="218" t="s">
        <v>500</v>
      </c>
      <c r="J24" s="219">
        <v>0</v>
      </c>
      <c r="K24" s="219">
        <v>0</v>
      </c>
      <c r="L24" s="219">
        <v>124000000</v>
      </c>
      <c r="M24" s="219">
        <v>22500000</v>
      </c>
      <c r="N24" s="219">
        <v>101500000</v>
      </c>
      <c r="O24" s="219">
        <v>0</v>
      </c>
      <c r="P24" s="85">
        <f t="shared" si="0"/>
        <v>101500000</v>
      </c>
    </row>
    <row r="25" spans="1:16" hidden="1">
      <c r="A25" s="96" t="str">
        <f>IF(I25&lt;&gt;"",VLOOKUP(G25,'TB Mapping'!A:D,3,0),"")</f>
        <v>Not Required</v>
      </c>
      <c r="B25" s="96">
        <f>IF(I25&lt;&gt;"",VLOOKUP(G25,'TB Mapping'!A:D,4,0),"")</f>
        <v>0</v>
      </c>
      <c r="C25" s="98">
        <f t="shared" si="1"/>
        <v>0</v>
      </c>
      <c r="D25" s="183">
        <f t="shared" si="2"/>
        <v>0</v>
      </c>
      <c r="E25" s="183">
        <f>VLOOKUP(G25,'TB Mapping'!A:E,5,0)</f>
        <v>0</v>
      </c>
      <c r="F25" s="218" t="s">
        <v>99</v>
      </c>
      <c r="G25" s="218" t="s">
        <v>527</v>
      </c>
      <c r="H25" s="218" t="s">
        <v>528</v>
      </c>
      <c r="I25" s="218" t="s">
        <v>500</v>
      </c>
      <c r="J25" s="219">
        <v>0</v>
      </c>
      <c r="K25" s="219">
        <v>0</v>
      </c>
      <c r="L25" s="219">
        <v>36</v>
      </c>
      <c r="M25" s="219">
        <v>36</v>
      </c>
      <c r="N25" s="219">
        <v>0</v>
      </c>
      <c r="O25" s="219">
        <v>0</v>
      </c>
      <c r="P25" s="85">
        <f t="shared" si="0"/>
        <v>0</v>
      </c>
    </row>
    <row r="26" spans="1:16" hidden="1">
      <c r="A26" s="96" t="str">
        <f>IF(I26&lt;&gt;"",VLOOKUP(G26,'TB Mapping'!A:D,3,0),"")</f>
        <v>Not Required</v>
      </c>
      <c r="B26" s="96">
        <f>IF(I26&lt;&gt;"",VLOOKUP(G26,'TB Mapping'!A:D,4,0),"")</f>
        <v>0</v>
      </c>
      <c r="C26" s="98">
        <f t="shared" si="1"/>
        <v>1.4200410999999998E-2</v>
      </c>
      <c r="D26" s="183">
        <f t="shared" si="2"/>
        <v>1.4200410999999998E-2</v>
      </c>
      <c r="E26" s="183">
        <f>VLOOKUP(G26,'TB Mapping'!A:E,5,0)</f>
        <v>0</v>
      </c>
      <c r="F26" s="218" t="s">
        <v>99</v>
      </c>
      <c r="G26" s="218" t="s">
        <v>529</v>
      </c>
      <c r="H26" s="218" t="s">
        <v>530</v>
      </c>
      <c r="I26" s="218" t="s">
        <v>500</v>
      </c>
      <c r="J26" s="219">
        <v>0</v>
      </c>
      <c r="K26" s="219">
        <v>0</v>
      </c>
      <c r="L26" s="219">
        <v>142004.10999999999</v>
      </c>
      <c r="M26" s="219">
        <v>0</v>
      </c>
      <c r="N26" s="219">
        <v>142004.10999999999</v>
      </c>
      <c r="O26" s="219">
        <v>0</v>
      </c>
      <c r="P26" s="85">
        <f t="shared" si="0"/>
        <v>142004.10999999999</v>
      </c>
    </row>
    <row r="27" spans="1:16" hidden="1">
      <c r="A27" s="96" t="str">
        <f>IF(I27&lt;&gt;"",VLOOKUP(G27,'TB Mapping'!A:D,3,0),"")</f>
        <v>Not Required</v>
      </c>
      <c r="B27" s="96">
        <f>IF(I27&lt;&gt;"",VLOOKUP(G27,'TB Mapping'!A:D,4,0),"")</f>
        <v>0</v>
      </c>
      <c r="C27" s="98">
        <f t="shared" si="1"/>
        <v>9.4175959999999986E-3</v>
      </c>
      <c r="D27" s="183">
        <f t="shared" si="2"/>
        <v>9.4175960000000003E-3</v>
      </c>
      <c r="E27" s="183">
        <f>VLOOKUP(G27,'TB Mapping'!A:E,5,0)</f>
        <v>0</v>
      </c>
      <c r="F27" s="218" t="s">
        <v>99</v>
      </c>
      <c r="G27" s="218" t="s">
        <v>531</v>
      </c>
      <c r="H27" s="218" t="s">
        <v>532</v>
      </c>
      <c r="I27" s="218" t="s">
        <v>500</v>
      </c>
      <c r="J27" s="219">
        <v>0</v>
      </c>
      <c r="K27" s="219">
        <v>0</v>
      </c>
      <c r="L27" s="219">
        <v>122751.78</v>
      </c>
      <c r="M27" s="219">
        <v>28575.82</v>
      </c>
      <c r="N27" s="219">
        <v>94175.96</v>
      </c>
      <c r="O27" s="219">
        <v>0</v>
      </c>
      <c r="P27" s="85">
        <f t="shared" si="0"/>
        <v>94175.96</v>
      </c>
    </row>
    <row r="28" spans="1:16" hidden="1">
      <c r="A28" s="96" t="str">
        <f>IF(I28&lt;&gt;"",VLOOKUP(G28,'TB Mapping'!A:D,3,0),"")</f>
        <v>Not Required</v>
      </c>
      <c r="B28" s="96">
        <f>IF(I28&lt;&gt;"",VLOOKUP(G28,'TB Mapping'!A:D,4,0),"")</f>
        <v>0</v>
      </c>
      <c r="C28" s="98">
        <f t="shared" si="1"/>
        <v>-51.87183025500488</v>
      </c>
      <c r="D28" s="183">
        <f t="shared" si="2"/>
        <v>-51.871830254999999</v>
      </c>
      <c r="E28" s="183">
        <f>VLOOKUP(G28,'TB Mapping'!A:E,5,0)</f>
        <v>0</v>
      </c>
      <c r="F28" s="218" t="s">
        <v>99</v>
      </c>
      <c r="G28" s="218" t="s">
        <v>533</v>
      </c>
      <c r="H28" s="218" t="s">
        <v>534</v>
      </c>
      <c r="I28" s="218" t="s">
        <v>500</v>
      </c>
      <c r="J28" s="219">
        <v>0</v>
      </c>
      <c r="K28" s="219">
        <v>0</v>
      </c>
      <c r="L28" s="219">
        <v>475610785523.46997</v>
      </c>
      <c r="M28" s="219">
        <v>476129503826.02002</v>
      </c>
      <c r="N28" s="219">
        <v>0</v>
      </c>
      <c r="O28" s="219">
        <v>518718302.55000001</v>
      </c>
      <c r="P28" s="85">
        <f t="shared" si="0"/>
        <v>-518718302.55000001</v>
      </c>
    </row>
    <row r="29" spans="1:16" hidden="1">
      <c r="A29" s="96" t="str">
        <f>IF(I29&lt;&gt;"",VLOOKUP(G29,'TB Mapping'!A:D,3,0),"")</f>
        <v>Not Required</v>
      </c>
      <c r="B29" s="96">
        <f>IF(I29&lt;&gt;"",VLOOKUP(G29,'TB Mapping'!A:D,4,0),"")</f>
        <v>0</v>
      </c>
      <c r="C29" s="98">
        <f t="shared" si="1"/>
        <v>-4.905459511000001</v>
      </c>
      <c r="D29" s="183">
        <f t="shared" si="2"/>
        <v>-4.9054595110000001</v>
      </c>
      <c r="E29" s="183">
        <f>VLOOKUP(G29,'TB Mapping'!A:E,5,0)</f>
        <v>0</v>
      </c>
      <c r="F29" s="218" t="s">
        <v>99</v>
      </c>
      <c r="G29" s="218" t="s">
        <v>535</v>
      </c>
      <c r="H29" s="218" t="s">
        <v>536</v>
      </c>
      <c r="I29" s="218" t="s">
        <v>500</v>
      </c>
      <c r="J29" s="219">
        <v>0</v>
      </c>
      <c r="K29" s="219">
        <v>0</v>
      </c>
      <c r="L29" s="219">
        <v>485492192.06999999</v>
      </c>
      <c r="M29" s="219">
        <v>534546787.18000001</v>
      </c>
      <c r="N29" s="219">
        <v>0</v>
      </c>
      <c r="O29" s="219">
        <v>49054595.109999999</v>
      </c>
      <c r="P29" s="85">
        <f t="shared" si="0"/>
        <v>-49054595.109999999</v>
      </c>
    </row>
    <row r="30" spans="1:16" hidden="1">
      <c r="A30" s="96" t="str">
        <f>IF(I30&lt;&gt;"",VLOOKUP(G30,'TB Mapping'!A:D,3,0),"")</f>
        <v>Not Required</v>
      </c>
      <c r="B30" s="96">
        <f>IF(I30&lt;&gt;"",VLOOKUP(G30,'TB Mapping'!A:D,4,0),"")</f>
        <v>0</v>
      </c>
      <c r="C30" s="98">
        <f t="shared" si="1"/>
        <v>1.3109254400000001</v>
      </c>
      <c r="D30" s="183">
        <f t="shared" si="2"/>
        <v>1.3109254400000001</v>
      </c>
      <c r="E30" s="183">
        <f>VLOOKUP(G30,'TB Mapping'!A:E,5,0)</f>
        <v>0</v>
      </c>
      <c r="F30" s="218" t="s">
        <v>99</v>
      </c>
      <c r="G30" s="218" t="s">
        <v>537</v>
      </c>
      <c r="H30" s="218" t="s">
        <v>538</v>
      </c>
      <c r="I30" s="218" t="s">
        <v>500</v>
      </c>
      <c r="J30" s="219">
        <v>0</v>
      </c>
      <c r="K30" s="219">
        <v>0</v>
      </c>
      <c r="L30" s="219">
        <v>13145437.32</v>
      </c>
      <c r="M30" s="219">
        <v>36182.92</v>
      </c>
      <c r="N30" s="219">
        <v>13109254.4</v>
      </c>
      <c r="O30" s="219">
        <v>0</v>
      </c>
      <c r="P30" s="85">
        <f t="shared" si="0"/>
        <v>13109254.4</v>
      </c>
    </row>
    <row r="31" spans="1:16" hidden="1">
      <c r="A31" s="96" t="str">
        <f>IF(I31&lt;&gt;"",VLOOKUP(G31,'TB Mapping'!A:D,3,0),"")</f>
        <v>Not Required</v>
      </c>
      <c r="B31" s="96">
        <f>IF(I31&lt;&gt;"",VLOOKUP(G31,'TB Mapping'!A:D,4,0),"")</f>
        <v>0</v>
      </c>
      <c r="C31" s="98">
        <f t="shared" si="1"/>
        <v>-6.4885289999999998E-3</v>
      </c>
      <c r="D31" s="183">
        <f t="shared" si="2"/>
        <v>-6.4885289999999998E-3</v>
      </c>
      <c r="E31" s="183">
        <f>VLOOKUP(G31,'TB Mapping'!A:E,5,0)</f>
        <v>0</v>
      </c>
      <c r="F31" s="218" t="s">
        <v>99</v>
      </c>
      <c r="G31" s="218" t="s">
        <v>897</v>
      </c>
      <c r="H31" s="218" t="s">
        <v>898</v>
      </c>
      <c r="I31" s="218" t="s">
        <v>500</v>
      </c>
      <c r="J31" s="219">
        <v>0</v>
      </c>
      <c r="K31" s="219">
        <v>0</v>
      </c>
      <c r="L31" s="219">
        <v>0</v>
      </c>
      <c r="M31" s="219">
        <v>64885.29</v>
      </c>
      <c r="N31" s="219">
        <v>0</v>
      </c>
      <c r="O31" s="219">
        <v>64885.29</v>
      </c>
      <c r="P31" s="85">
        <f t="shared" si="0"/>
        <v>-64885.29</v>
      </c>
    </row>
    <row r="32" spans="1:16" hidden="1">
      <c r="A32" s="96" t="str">
        <f>IF(I32&lt;&gt;"",VLOOKUP(G32,'TB Mapping'!A:D,3,0),"")</f>
        <v>Not Required</v>
      </c>
      <c r="B32" s="96">
        <f>IF(I32&lt;&gt;"",VLOOKUP(G32,'TB Mapping'!A:D,4,0),"")</f>
        <v>0</v>
      </c>
      <c r="C32" s="98">
        <f t="shared" si="1"/>
        <v>0</v>
      </c>
      <c r="D32" s="183">
        <f t="shared" si="2"/>
        <v>0</v>
      </c>
      <c r="E32" s="183">
        <f>VLOOKUP(G32,'TB Mapping'!A:E,5,0)</f>
        <v>0</v>
      </c>
      <c r="F32" s="218" t="s">
        <v>99</v>
      </c>
      <c r="G32" s="218" t="s">
        <v>539</v>
      </c>
      <c r="H32" s="218" t="s">
        <v>540</v>
      </c>
      <c r="I32" s="218" t="s">
        <v>500</v>
      </c>
      <c r="J32" s="219">
        <v>0</v>
      </c>
      <c r="K32" s="219">
        <v>0</v>
      </c>
      <c r="L32" s="219">
        <v>5339741</v>
      </c>
      <c r="M32" s="219">
        <v>5339741</v>
      </c>
      <c r="N32" s="219">
        <v>0</v>
      </c>
      <c r="O32" s="219">
        <v>0</v>
      </c>
      <c r="P32" s="85">
        <f t="shared" si="0"/>
        <v>0</v>
      </c>
    </row>
    <row r="33" spans="1:16" hidden="1">
      <c r="A33" s="96" t="str">
        <f>IF(I33&lt;&gt;"",VLOOKUP(G33,'TB Mapping'!A:D,3,0),"")</f>
        <v>Not Required</v>
      </c>
      <c r="B33" s="96">
        <f>IF(I33&lt;&gt;"",VLOOKUP(G33,'TB Mapping'!A:D,4,0),"")</f>
        <v>0</v>
      </c>
      <c r="C33" s="98">
        <f t="shared" si="1"/>
        <v>-2.3599999999999999E-2</v>
      </c>
      <c r="D33" s="183">
        <f t="shared" si="2"/>
        <v>-2.3599999999999999E-2</v>
      </c>
      <c r="E33" s="183">
        <f>VLOOKUP(G33,'TB Mapping'!A:E,5,0)</f>
        <v>0</v>
      </c>
      <c r="F33" s="218" t="s">
        <v>99</v>
      </c>
      <c r="G33" s="218" t="s">
        <v>899</v>
      </c>
      <c r="H33" s="218" t="s">
        <v>900</v>
      </c>
      <c r="I33" s="218" t="s">
        <v>500</v>
      </c>
      <c r="J33" s="219">
        <v>0</v>
      </c>
      <c r="K33" s="219">
        <v>0</v>
      </c>
      <c r="L33" s="219">
        <v>0</v>
      </c>
      <c r="M33" s="219">
        <v>236000</v>
      </c>
      <c r="N33" s="219">
        <v>0</v>
      </c>
      <c r="O33" s="219">
        <v>236000</v>
      </c>
      <c r="P33" s="85">
        <f t="shared" si="0"/>
        <v>-236000</v>
      </c>
    </row>
    <row r="34" spans="1:16" hidden="1">
      <c r="A34" s="96" t="str">
        <f>IF(I34&lt;&gt;"",VLOOKUP(G34,'TB Mapping'!A:D,3,0),"")</f>
        <v>Not Required</v>
      </c>
      <c r="B34" s="96">
        <f>IF(I34&lt;&gt;"",VLOOKUP(G34,'TB Mapping'!A:D,4,0),"")</f>
        <v>0</v>
      </c>
      <c r="C34" s="98">
        <f t="shared" si="1"/>
        <v>-7.3100999999999982E-4</v>
      </c>
      <c r="D34" s="183">
        <f t="shared" si="2"/>
        <v>-7.3101000000000004E-4</v>
      </c>
      <c r="E34" s="183">
        <f>VLOOKUP(G34,'TB Mapping'!A:E,5,0)</f>
        <v>0</v>
      </c>
      <c r="F34" s="218" t="s">
        <v>99</v>
      </c>
      <c r="G34" s="218" t="s">
        <v>541</v>
      </c>
      <c r="H34" s="218" t="s">
        <v>542</v>
      </c>
      <c r="I34" s="218" t="s">
        <v>500</v>
      </c>
      <c r="J34" s="219">
        <v>0</v>
      </c>
      <c r="K34" s="219">
        <v>0</v>
      </c>
      <c r="L34" s="219">
        <v>8817.7000000000007</v>
      </c>
      <c r="M34" s="219">
        <v>16127.8</v>
      </c>
      <c r="N34" s="219">
        <v>0</v>
      </c>
      <c r="O34" s="219">
        <v>7310.1</v>
      </c>
      <c r="P34" s="85">
        <f t="shared" si="0"/>
        <v>-7310.1</v>
      </c>
    </row>
    <row r="35" spans="1:16" hidden="1">
      <c r="A35" s="96" t="str">
        <f>IF(I35&lt;&gt;"",VLOOKUP(G35,'TB Mapping'!A:D,3,0),"")</f>
        <v>Not Required</v>
      </c>
      <c r="B35" s="96">
        <f>IF(I35&lt;&gt;"",VLOOKUP(G35,'TB Mapping'!A:D,4,0),"")</f>
        <v>0</v>
      </c>
      <c r="C35" s="98">
        <f t="shared" si="1"/>
        <v>-1.8671072E-2</v>
      </c>
      <c r="D35" s="183">
        <f t="shared" si="2"/>
        <v>-1.8671072E-2</v>
      </c>
      <c r="E35" s="183">
        <f>VLOOKUP(G35,'TB Mapping'!A:E,5,0)</f>
        <v>0</v>
      </c>
      <c r="F35" s="218" t="s">
        <v>99</v>
      </c>
      <c r="G35" s="218" t="s">
        <v>543</v>
      </c>
      <c r="H35" s="218" t="s">
        <v>544</v>
      </c>
      <c r="I35" s="218" t="s">
        <v>500</v>
      </c>
      <c r="J35" s="219">
        <v>0</v>
      </c>
      <c r="K35" s="219">
        <v>0</v>
      </c>
      <c r="L35" s="219">
        <v>0</v>
      </c>
      <c r="M35" s="219">
        <v>186710.72</v>
      </c>
      <c r="N35" s="219">
        <v>0</v>
      </c>
      <c r="O35" s="219">
        <v>186710.72</v>
      </c>
      <c r="P35" s="85">
        <f t="shared" si="0"/>
        <v>-186710.72</v>
      </c>
    </row>
    <row r="36" spans="1:16" hidden="1">
      <c r="A36" s="96" t="str">
        <f>IF(I36&lt;&gt;"",VLOOKUP(G36,'TB Mapping'!A:D,3,0),"")</f>
        <v>Not Required</v>
      </c>
      <c r="B36" s="96">
        <f>IF(I36&lt;&gt;"",VLOOKUP(G36,'TB Mapping'!A:D,4,0),"")</f>
        <v>0</v>
      </c>
      <c r="C36" s="98">
        <f t="shared" si="1"/>
        <v>0</v>
      </c>
      <c r="D36" s="183">
        <f t="shared" si="2"/>
        <v>0</v>
      </c>
      <c r="E36" s="183">
        <f>VLOOKUP(G36,'TB Mapping'!A:E,5,0)</f>
        <v>0</v>
      </c>
      <c r="F36" s="218" t="s">
        <v>99</v>
      </c>
      <c r="G36" s="218" t="s">
        <v>545</v>
      </c>
      <c r="H36" s="218" t="s">
        <v>546</v>
      </c>
      <c r="I36" s="218" t="s">
        <v>500</v>
      </c>
      <c r="J36" s="219">
        <v>0</v>
      </c>
      <c r="K36" s="219">
        <v>0</v>
      </c>
      <c r="L36" s="219">
        <v>4754096.66</v>
      </c>
      <c r="M36" s="219">
        <v>4754096.66</v>
      </c>
      <c r="N36" s="219">
        <v>0</v>
      </c>
      <c r="O36" s="219">
        <v>0</v>
      </c>
      <c r="P36" s="85">
        <f t="shared" si="0"/>
        <v>0</v>
      </c>
    </row>
    <row r="37" spans="1:16" hidden="1">
      <c r="A37" s="96" t="str">
        <f>IF(I37&lt;&gt;"",VLOOKUP(G37,'TB Mapping'!A:D,3,0),"")</f>
        <v>Not Required</v>
      </c>
      <c r="B37" s="96">
        <f>IF(I37&lt;&gt;"",VLOOKUP(G37,'TB Mapping'!A:D,4,0),"")</f>
        <v>0</v>
      </c>
      <c r="C37" s="98">
        <f t="shared" si="1"/>
        <v>-0.18711196100000002</v>
      </c>
      <c r="D37" s="183">
        <f t="shared" si="2"/>
        <v>-0.18711196100000002</v>
      </c>
      <c r="E37" s="183">
        <f>VLOOKUP(G37,'TB Mapping'!A:E,5,0)</f>
        <v>0</v>
      </c>
      <c r="F37" s="218" t="s">
        <v>99</v>
      </c>
      <c r="G37" s="218" t="s">
        <v>901</v>
      </c>
      <c r="H37" s="218" t="s">
        <v>902</v>
      </c>
      <c r="I37" s="218" t="s">
        <v>500</v>
      </c>
      <c r="J37" s="219">
        <v>0</v>
      </c>
      <c r="K37" s="219">
        <v>0</v>
      </c>
      <c r="L37" s="219">
        <v>0</v>
      </c>
      <c r="M37" s="219">
        <v>1871119.61</v>
      </c>
      <c r="N37" s="219">
        <v>0</v>
      </c>
      <c r="O37" s="219">
        <v>1871119.61</v>
      </c>
      <c r="P37" s="85">
        <f t="shared" si="0"/>
        <v>-1871119.61</v>
      </c>
    </row>
    <row r="38" spans="1:16" hidden="1">
      <c r="A38" s="96" t="str">
        <f>IF(I38&lt;&gt;"",VLOOKUP(G38,'TB Mapping'!A:D,3,0),"")</f>
        <v>Not Required</v>
      </c>
      <c r="B38" s="96">
        <f>IF(I38&lt;&gt;"",VLOOKUP(G38,'TB Mapping'!A:D,4,0),"")</f>
        <v>0</v>
      </c>
      <c r="C38" s="98">
        <f t="shared" si="1"/>
        <v>0</v>
      </c>
      <c r="D38" s="183">
        <f t="shared" si="2"/>
        <v>0</v>
      </c>
      <c r="E38" s="183">
        <f>VLOOKUP(G38,'TB Mapping'!A:E,5,0)</f>
        <v>0</v>
      </c>
      <c r="F38" s="218" t="s">
        <v>99</v>
      </c>
      <c r="G38" s="218" t="s">
        <v>547</v>
      </c>
      <c r="H38" s="218" t="s">
        <v>548</v>
      </c>
      <c r="I38" s="218" t="s">
        <v>500</v>
      </c>
      <c r="J38" s="219">
        <v>0</v>
      </c>
      <c r="K38" s="219">
        <v>0</v>
      </c>
      <c r="L38" s="219">
        <v>94.85</v>
      </c>
      <c r="M38" s="219">
        <v>94.85</v>
      </c>
      <c r="N38" s="219">
        <v>0</v>
      </c>
      <c r="O38" s="219">
        <v>0</v>
      </c>
      <c r="P38" s="85">
        <f t="shared" si="0"/>
        <v>0</v>
      </c>
    </row>
    <row r="39" spans="1:16" hidden="1">
      <c r="A39" s="96" t="str">
        <f>IF(I39&lt;&gt;"",VLOOKUP(G39,'TB Mapping'!A:D,3,0),"")</f>
        <v>Not Required</v>
      </c>
      <c r="B39" s="96">
        <f>IF(I39&lt;&gt;"",VLOOKUP(G39,'TB Mapping'!A:D,4,0),"")</f>
        <v>0</v>
      </c>
      <c r="C39" s="98">
        <f t="shared" si="1"/>
        <v>0</v>
      </c>
      <c r="D39" s="183">
        <f t="shared" si="2"/>
        <v>0</v>
      </c>
      <c r="E39" s="183">
        <f>VLOOKUP(G39,'TB Mapping'!A:E,5,0)</f>
        <v>0</v>
      </c>
      <c r="F39" s="218" t="s">
        <v>99</v>
      </c>
      <c r="G39" s="218" t="s">
        <v>549</v>
      </c>
      <c r="H39" s="218" t="s">
        <v>550</v>
      </c>
      <c r="I39" s="218" t="s">
        <v>500</v>
      </c>
      <c r="J39" s="219">
        <v>0</v>
      </c>
      <c r="K39" s="219">
        <v>0</v>
      </c>
      <c r="L39" s="219">
        <v>10859.04</v>
      </c>
      <c r="M39" s="219">
        <v>10859.04</v>
      </c>
      <c r="N39" s="219">
        <v>0</v>
      </c>
      <c r="O39" s="219">
        <v>0</v>
      </c>
      <c r="P39" s="85">
        <f t="shared" si="0"/>
        <v>0</v>
      </c>
    </row>
    <row r="40" spans="1:16" hidden="1">
      <c r="A40" s="96" t="str">
        <f>IF(I40&lt;&gt;"",VLOOKUP(G40,'TB Mapping'!A:D,3,0),"")</f>
        <v>Not Required</v>
      </c>
      <c r="B40" s="96">
        <f>IF(I40&lt;&gt;"",VLOOKUP(G40,'TB Mapping'!A:D,4,0),"")</f>
        <v>0</v>
      </c>
      <c r="C40" s="98">
        <f t="shared" si="1"/>
        <v>-1.3262510999999999E-2</v>
      </c>
      <c r="D40" s="183">
        <f t="shared" si="2"/>
        <v>-1.3262510999999999E-2</v>
      </c>
      <c r="E40" s="183">
        <f>VLOOKUP(G40,'TB Mapping'!A:E,5,0)</f>
        <v>0</v>
      </c>
      <c r="F40" s="218" t="s">
        <v>99</v>
      </c>
      <c r="G40" s="218" t="s">
        <v>551</v>
      </c>
      <c r="H40" s="218" t="s">
        <v>552</v>
      </c>
      <c r="I40" s="218" t="s">
        <v>500</v>
      </c>
      <c r="J40" s="219">
        <v>0</v>
      </c>
      <c r="K40" s="219">
        <v>0</v>
      </c>
      <c r="L40" s="219">
        <v>179373</v>
      </c>
      <c r="M40" s="219">
        <v>311998.11</v>
      </c>
      <c r="N40" s="219">
        <v>0</v>
      </c>
      <c r="O40" s="219">
        <v>132625.10999999999</v>
      </c>
      <c r="P40" s="85">
        <f t="shared" si="0"/>
        <v>-132625.10999999999</v>
      </c>
    </row>
    <row r="41" spans="1:16" hidden="1">
      <c r="A41" s="96" t="str">
        <f>IF(I41&lt;&gt;"",VLOOKUP(G41,'TB Mapping'!A:D,3,0),"")</f>
        <v>Not Required</v>
      </c>
      <c r="B41" s="96">
        <f>IF(I41&lt;&gt;"",VLOOKUP(G41,'TB Mapping'!A:D,4,0),"")</f>
        <v>0</v>
      </c>
      <c r="C41" s="98">
        <f t="shared" si="1"/>
        <v>-3.0967214E-2</v>
      </c>
      <c r="D41" s="183">
        <f t="shared" si="2"/>
        <v>-3.0967214E-2</v>
      </c>
      <c r="E41" s="183">
        <f>VLOOKUP(G41,'TB Mapping'!A:E,5,0)</f>
        <v>0</v>
      </c>
      <c r="F41" s="218" t="s">
        <v>99</v>
      </c>
      <c r="G41" s="218" t="s">
        <v>903</v>
      </c>
      <c r="H41" s="218" t="s">
        <v>904</v>
      </c>
      <c r="I41" s="218" t="s">
        <v>500</v>
      </c>
      <c r="J41" s="219">
        <v>0</v>
      </c>
      <c r="K41" s="219">
        <v>0</v>
      </c>
      <c r="L41" s="219">
        <v>0</v>
      </c>
      <c r="M41" s="219">
        <v>309672.14</v>
      </c>
      <c r="N41" s="219">
        <v>0</v>
      </c>
      <c r="O41" s="219">
        <v>309672.14</v>
      </c>
      <c r="P41" s="85">
        <f t="shared" si="0"/>
        <v>-309672.14</v>
      </c>
    </row>
    <row r="42" spans="1:16" hidden="1">
      <c r="A42" s="96" t="str">
        <f>IF(I42&lt;&gt;"",VLOOKUP(G42,'TB Mapping'!A:D,3,0),"")</f>
        <v>Not Required</v>
      </c>
      <c r="B42" s="96">
        <f>IF(I42&lt;&gt;"",VLOOKUP(G42,'TB Mapping'!A:D,4,0),"")</f>
        <v>0</v>
      </c>
      <c r="C42" s="98">
        <f t="shared" si="1"/>
        <v>-9.3355360000000002E-3</v>
      </c>
      <c r="D42" s="183">
        <f t="shared" si="2"/>
        <v>-9.3355360000000002E-3</v>
      </c>
      <c r="E42" s="183">
        <f>VLOOKUP(G42,'TB Mapping'!A:E,5,0)</f>
        <v>0</v>
      </c>
      <c r="F42" s="218" t="s">
        <v>99</v>
      </c>
      <c r="G42" s="218" t="s">
        <v>905</v>
      </c>
      <c r="H42" s="218" t="s">
        <v>906</v>
      </c>
      <c r="I42" s="218" t="s">
        <v>500</v>
      </c>
      <c r="J42" s="219">
        <v>0</v>
      </c>
      <c r="K42" s="219">
        <v>0</v>
      </c>
      <c r="L42" s="219">
        <v>0</v>
      </c>
      <c r="M42" s="219">
        <v>93355.36</v>
      </c>
      <c r="N42" s="219">
        <v>0</v>
      </c>
      <c r="O42" s="219">
        <v>93355.36</v>
      </c>
      <c r="P42" s="85">
        <f t="shared" si="0"/>
        <v>-93355.36</v>
      </c>
    </row>
    <row r="43" spans="1:16" hidden="1">
      <c r="A43" s="96" t="str">
        <f>IF(I43&lt;&gt;"",VLOOKUP(G43,'TB Mapping'!A:D,3,0),"")</f>
        <v>Not Required</v>
      </c>
      <c r="B43" s="96">
        <f>IF(I43&lt;&gt;"",VLOOKUP(G43,'TB Mapping'!A:D,4,0),"")</f>
        <v>0</v>
      </c>
      <c r="C43" s="98">
        <f t="shared" si="1"/>
        <v>0</v>
      </c>
      <c r="D43" s="183">
        <f t="shared" si="2"/>
        <v>0</v>
      </c>
      <c r="E43" s="183">
        <f>VLOOKUP(G43,'TB Mapping'!A:E,5,0)</f>
        <v>0</v>
      </c>
      <c r="F43" s="218" t="s">
        <v>99</v>
      </c>
      <c r="G43" s="218" t="s">
        <v>553</v>
      </c>
      <c r="H43" s="218" t="s">
        <v>554</v>
      </c>
      <c r="I43" s="218" t="s">
        <v>500</v>
      </c>
      <c r="J43" s="219">
        <v>0</v>
      </c>
      <c r="K43" s="219">
        <v>0</v>
      </c>
      <c r="L43" s="219">
        <v>163653.13</v>
      </c>
      <c r="M43" s="219">
        <v>163653.13</v>
      </c>
      <c r="N43" s="219">
        <v>0</v>
      </c>
      <c r="O43" s="219">
        <v>0</v>
      </c>
      <c r="P43" s="85">
        <f t="shared" si="0"/>
        <v>0</v>
      </c>
    </row>
    <row r="44" spans="1:16" hidden="1">
      <c r="A44" s="96" t="str">
        <f>IF(I44&lt;&gt;"",VLOOKUP(G44,'TB Mapping'!A:D,3,0),"")</f>
        <v>Not Required</v>
      </c>
      <c r="B44" s="96">
        <f>IF(I44&lt;&gt;"",VLOOKUP(G44,'TB Mapping'!A:D,4,0),"")</f>
        <v>0</v>
      </c>
      <c r="C44" s="98">
        <f t="shared" si="1"/>
        <v>0</v>
      </c>
      <c r="D44" s="183">
        <f t="shared" si="2"/>
        <v>0</v>
      </c>
      <c r="E44" s="183">
        <f>VLOOKUP(G44,'TB Mapping'!A:E,5,0)</f>
        <v>0</v>
      </c>
      <c r="F44" s="218" t="s">
        <v>99</v>
      </c>
      <c r="G44" s="218" t="s">
        <v>555</v>
      </c>
      <c r="H44" s="218" t="s">
        <v>556</v>
      </c>
      <c r="I44" s="218" t="s">
        <v>500</v>
      </c>
      <c r="J44" s="219">
        <v>0</v>
      </c>
      <c r="K44" s="219">
        <v>0</v>
      </c>
      <c r="L44" s="219">
        <v>1029932.25</v>
      </c>
      <c r="M44" s="219">
        <v>1029932.25</v>
      </c>
      <c r="N44" s="219">
        <v>0</v>
      </c>
      <c r="O44" s="219">
        <v>0</v>
      </c>
      <c r="P44" s="85">
        <f t="shared" si="0"/>
        <v>0</v>
      </c>
    </row>
    <row r="45" spans="1:16" hidden="1">
      <c r="A45" s="96" t="str">
        <f>IF(I45&lt;&gt;"",VLOOKUP(G45,'TB Mapping'!A:D,3,0),"")</f>
        <v>Not Required</v>
      </c>
      <c r="B45" s="96">
        <f>IF(I45&lt;&gt;"",VLOOKUP(G45,'TB Mapping'!A:D,4,0),"")</f>
        <v>0</v>
      </c>
      <c r="C45" s="98">
        <f t="shared" si="1"/>
        <v>-7.2351000000000004E-3</v>
      </c>
      <c r="D45" s="183">
        <f t="shared" si="2"/>
        <v>-7.2351000000000004E-3</v>
      </c>
      <c r="E45" s="183">
        <f>VLOOKUP(G45,'TB Mapping'!A:E,5,0)</f>
        <v>0</v>
      </c>
      <c r="F45" s="218" t="s">
        <v>99</v>
      </c>
      <c r="G45" s="218" t="s">
        <v>907</v>
      </c>
      <c r="H45" s="218" t="s">
        <v>908</v>
      </c>
      <c r="I45" s="218" t="s">
        <v>500</v>
      </c>
      <c r="J45" s="219">
        <v>0</v>
      </c>
      <c r="K45" s="219">
        <v>0</v>
      </c>
      <c r="L45" s="219">
        <v>0</v>
      </c>
      <c r="M45" s="219">
        <v>72351</v>
      </c>
      <c r="N45" s="219">
        <v>0</v>
      </c>
      <c r="O45" s="219">
        <v>72351</v>
      </c>
      <c r="P45" s="85">
        <f t="shared" si="0"/>
        <v>-72351</v>
      </c>
    </row>
    <row r="46" spans="1:16" hidden="1">
      <c r="A46" s="96" t="str">
        <f>IF(I46&lt;&gt;"",VLOOKUP(G46,'TB Mapping'!A:D,3,0),"")</f>
        <v>Not Required</v>
      </c>
      <c r="B46" s="96">
        <f>IF(I46&lt;&gt;"",VLOOKUP(G46,'TB Mapping'!A:D,4,0),"")</f>
        <v>0</v>
      </c>
      <c r="C46" s="98">
        <f t="shared" si="1"/>
        <v>-8.2352950000000001E-3</v>
      </c>
      <c r="D46" s="183">
        <f t="shared" si="2"/>
        <v>-8.2352950000000001E-3</v>
      </c>
      <c r="E46" s="183">
        <f>VLOOKUP(G46,'TB Mapping'!A:E,5,0)</f>
        <v>0</v>
      </c>
      <c r="F46" s="218" t="s">
        <v>99</v>
      </c>
      <c r="G46" s="218" t="s">
        <v>557</v>
      </c>
      <c r="H46" s="218" t="s">
        <v>558</v>
      </c>
      <c r="I46" s="218" t="s">
        <v>500</v>
      </c>
      <c r="J46" s="219">
        <v>0</v>
      </c>
      <c r="K46" s="219">
        <v>0</v>
      </c>
      <c r="L46" s="219">
        <v>71314.48</v>
      </c>
      <c r="M46" s="219">
        <v>153667.43</v>
      </c>
      <c r="N46" s="219">
        <v>0</v>
      </c>
      <c r="O46" s="219">
        <v>82352.95</v>
      </c>
      <c r="P46" s="85">
        <f t="shared" si="0"/>
        <v>-82352.95</v>
      </c>
    </row>
    <row r="47" spans="1:16" hidden="1">
      <c r="A47" s="96" t="str">
        <f>IF(I47&lt;&gt;"",VLOOKUP(G47,'TB Mapping'!A:D,3,0),"")</f>
        <v>Not Required</v>
      </c>
      <c r="B47" s="96">
        <f>IF(I47&lt;&gt;"",VLOOKUP(G47,'TB Mapping'!A:D,4,0),"")</f>
        <v>0</v>
      </c>
      <c r="C47" s="98">
        <f t="shared" si="1"/>
        <v>-3.3026834999999997E-2</v>
      </c>
      <c r="D47" s="183">
        <f t="shared" si="2"/>
        <v>-3.3026834999999997E-2</v>
      </c>
      <c r="E47" s="183">
        <f>VLOOKUP(G47,'TB Mapping'!A:E,5,0)</f>
        <v>0</v>
      </c>
      <c r="F47" s="218" t="s">
        <v>99</v>
      </c>
      <c r="G47" s="218" t="s">
        <v>559</v>
      </c>
      <c r="H47" s="218" t="s">
        <v>560</v>
      </c>
      <c r="I47" s="218" t="s">
        <v>500</v>
      </c>
      <c r="J47" s="219">
        <v>0</v>
      </c>
      <c r="K47" s="219">
        <v>0</v>
      </c>
      <c r="L47" s="219">
        <v>156798.46</v>
      </c>
      <c r="M47" s="219">
        <v>487066.81</v>
      </c>
      <c r="N47" s="219">
        <v>0</v>
      </c>
      <c r="O47" s="219">
        <v>330268.34999999998</v>
      </c>
      <c r="P47" s="85">
        <f t="shared" si="0"/>
        <v>-330268.34999999998</v>
      </c>
    </row>
    <row r="48" spans="1:16" hidden="1">
      <c r="A48" s="96" t="str">
        <f>IF(I48&lt;&gt;"",VLOOKUP(G48,'TB Mapping'!A:D,3,0),"")</f>
        <v>Not Required</v>
      </c>
      <c r="B48" s="96">
        <f>IF(I48&lt;&gt;"",VLOOKUP(G48,'TB Mapping'!A:D,4,0),"")</f>
        <v>0</v>
      </c>
      <c r="C48" s="98">
        <f t="shared" si="1"/>
        <v>-8.2352950000000001E-3</v>
      </c>
      <c r="D48" s="183">
        <f t="shared" si="2"/>
        <v>-8.2352950000000001E-3</v>
      </c>
      <c r="E48" s="183">
        <f>VLOOKUP(G48,'TB Mapping'!A:E,5,0)</f>
        <v>0</v>
      </c>
      <c r="F48" s="218" t="s">
        <v>99</v>
      </c>
      <c r="G48" s="218" t="s">
        <v>561</v>
      </c>
      <c r="H48" s="218" t="s">
        <v>562</v>
      </c>
      <c r="I48" s="218" t="s">
        <v>500</v>
      </c>
      <c r="J48" s="219">
        <v>0</v>
      </c>
      <c r="K48" s="219">
        <v>0</v>
      </c>
      <c r="L48" s="219">
        <v>71314.48</v>
      </c>
      <c r="M48" s="219">
        <v>153667.43</v>
      </c>
      <c r="N48" s="219">
        <v>0</v>
      </c>
      <c r="O48" s="219">
        <v>82352.95</v>
      </c>
      <c r="P48" s="85">
        <f t="shared" si="0"/>
        <v>-82352.95</v>
      </c>
    </row>
    <row r="49" spans="1:16" hidden="1">
      <c r="A49" s="96" t="str">
        <f>IF(I49&lt;&gt;"",VLOOKUP(G49,'TB Mapping'!A:D,3,0),"")</f>
        <v>Not Required</v>
      </c>
      <c r="B49" s="96">
        <f>IF(I49&lt;&gt;"",VLOOKUP(G49,'TB Mapping'!A:D,4,0),"")</f>
        <v>0</v>
      </c>
      <c r="C49" s="98">
        <f t="shared" si="1"/>
        <v>-0.59942594900000001</v>
      </c>
      <c r="D49" s="183">
        <f t="shared" si="2"/>
        <v>-0.59942594900000001</v>
      </c>
      <c r="E49" s="183">
        <f>VLOOKUP(G49,'TB Mapping'!A:E,5,0)</f>
        <v>0</v>
      </c>
      <c r="F49" s="218" t="s">
        <v>99</v>
      </c>
      <c r="G49" s="218" t="s">
        <v>563</v>
      </c>
      <c r="H49" s="218" t="s">
        <v>564</v>
      </c>
      <c r="I49" s="218" t="s">
        <v>500</v>
      </c>
      <c r="J49" s="219">
        <v>0</v>
      </c>
      <c r="K49" s="219">
        <v>0</v>
      </c>
      <c r="L49" s="219">
        <v>16445597.1</v>
      </c>
      <c r="M49" s="219">
        <v>22439856.59</v>
      </c>
      <c r="N49" s="219">
        <v>0</v>
      </c>
      <c r="O49" s="219">
        <v>5994259.4900000002</v>
      </c>
      <c r="P49" s="85">
        <f t="shared" si="0"/>
        <v>-5994259.4900000002</v>
      </c>
    </row>
    <row r="50" spans="1:16" hidden="1">
      <c r="A50" s="96" t="str">
        <f>IF(I50&lt;&gt;"",VLOOKUP(G50,'TB Mapping'!A:D,3,0),"")</f>
        <v>Not Required</v>
      </c>
      <c r="B50" s="96">
        <f>IF(I50&lt;&gt;"",VLOOKUP(G50,'TB Mapping'!A:D,4,0),"")</f>
        <v>0</v>
      </c>
      <c r="C50" s="98">
        <f t="shared" si="1"/>
        <v>-5.4213950000000016E-3</v>
      </c>
      <c r="D50" s="183">
        <f t="shared" si="2"/>
        <v>-5.4213949999999999E-3</v>
      </c>
      <c r="E50" s="183">
        <f>VLOOKUP(G50,'TB Mapping'!A:E,5,0)</f>
        <v>0</v>
      </c>
      <c r="F50" s="218" t="s">
        <v>99</v>
      </c>
      <c r="G50" s="218" t="s">
        <v>565</v>
      </c>
      <c r="H50" s="218" t="s">
        <v>566</v>
      </c>
      <c r="I50" s="218" t="s">
        <v>500</v>
      </c>
      <c r="J50" s="219">
        <v>0</v>
      </c>
      <c r="K50" s="219">
        <v>0</v>
      </c>
      <c r="L50" s="219">
        <v>283422.09999999998</v>
      </c>
      <c r="M50" s="219">
        <v>337636.05</v>
      </c>
      <c r="N50" s="219">
        <v>0</v>
      </c>
      <c r="O50" s="219">
        <v>54213.95</v>
      </c>
      <c r="P50" s="85">
        <f t="shared" si="0"/>
        <v>-54213.95</v>
      </c>
    </row>
    <row r="51" spans="1:16" hidden="1">
      <c r="A51" s="96" t="str">
        <f>IF(I51&lt;&gt;"",VLOOKUP(G51,'TB Mapping'!A:D,3,0),"")</f>
        <v>Not Required</v>
      </c>
      <c r="B51" s="96">
        <f>IF(I51&lt;&gt;"",VLOOKUP(G51,'TB Mapping'!A:D,4,0),"")</f>
        <v>0</v>
      </c>
      <c r="C51" s="98">
        <f t="shared" si="1"/>
        <v>0</v>
      </c>
      <c r="D51" s="183">
        <f t="shared" si="2"/>
        <v>0</v>
      </c>
      <c r="E51" s="183">
        <f>VLOOKUP(G51,'TB Mapping'!A:E,5,0)</f>
        <v>0</v>
      </c>
      <c r="F51" s="218" t="s">
        <v>99</v>
      </c>
      <c r="G51" s="218" t="s">
        <v>567</v>
      </c>
      <c r="H51" s="218" t="s">
        <v>568</v>
      </c>
      <c r="I51" s="218" t="s">
        <v>500</v>
      </c>
      <c r="J51" s="219">
        <v>0</v>
      </c>
      <c r="K51" s="219">
        <v>0</v>
      </c>
      <c r="L51" s="219">
        <v>295</v>
      </c>
      <c r="M51" s="219">
        <v>295</v>
      </c>
      <c r="N51" s="219">
        <v>0</v>
      </c>
      <c r="O51" s="219">
        <v>0</v>
      </c>
      <c r="P51" s="85">
        <f t="shared" si="0"/>
        <v>0</v>
      </c>
    </row>
    <row r="52" spans="1:16" hidden="1">
      <c r="A52" s="96" t="str">
        <f>IF(I52&lt;&gt;"",VLOOKUP(G52,'TB Mapping'!A:D,3,0),"")</f>
        <v>Not Required</v>
      </c>
      <c r="B52" s="96">
        <f>IF(I52&lt;&gt;"",VLOOKUP(G52,'TB Mapping'!A:D,4,0),"")</f>
        <v>0</v>
      </c>
      <c r="C52" s="98">
        <f t="shared" si="1"/>
        <v>-7.1955399999999985E-4</v>
      </c>
      <c r="D52" s="183">
        <f t="shared" si="2"/>
        <v>-7.1955399999999996E-4</v>
      </c>
      <c r="E52" s="183">
        <f>VLOOKUP(G52,'TB Mapping'!A:E,5,0)</f>
        <v>0</v>
      </c>
      <c r="F52" s="218" t="s">
        <v>99</v>
      </c>
      <c r="G52" s="218" t="s">
        <v>569</v>
      </c>
      <c r="H52" s="218" t="s">
        <v>570</v>
      </c>
      <c r="I52" s="218" t="s">
        <v>500</v>
      </c>
      <c r="J52" s="219">
        <v>0</v>
      </c>
      <c r="K52" s="219">
        <v>0</v>
      </c>
      <c r="L52" s="219">
        <v>2192.02</v>
      </c>
      <c r="M52" s="219">
        <v>9387.56</v>
      </c>
      <c r="N52" s="219">
        <v>0</v>
      </c>
      <c r="O52" s="219">
        <v>7195.54</v>
      </c>
      <c r="P52" s="85">
        <f t="shared" si="0"/>
        <v>-7195.54</v>
      </c>
    </row>
    <row r="53" spans="1:16" hidden="1">
      <c r="A53" s="96" t="str">
        <f>IF(I53&lt;&gt;"",VLOOKUP(G53,'TB Mapping'!A:D,3,0),"")</f>
        <v>Not Required</v>
      </c>
      <c r="B53" s="96">
        <f>IF(I53&lt;&gt;"",VLOOKUP(G53,'TB Mapping'!A:D,4,0),"")</f>
        <v>0</v>
      </c>
      <c r="C53" s="98">
        <f t="shared" si="1"/>
        <v>-1.3109254400000001</v>
      </c>
      <c r="D53" s="183">
        <f t="shared" si="2"/>
        <v>-1.3109254400000001</v>
      </c>
      <c r="E53" s="183">
        <f>VLOOKUP(G53,'TB Mapping'!A:E,5,0)</f>
        <v>0</v>
      </c>
      <c r="F53" s="218" t="s">
        <v>99</v>
      </c>
      <c r="G53" s="218" t="s">
        <v>571</v>
      </c>
      <c r="H53" s="218" t="s">
        <v>572</v>
      </c>
      <c r="I53" s="218" t="s">
        <v>500</v>
      </c>
      <c r="J53" s="219">
        <v>0</v>
      </c>
      <c r="K53" s="219">
        <v>0</v>
      </c>
      <c r="L53" s="219">
        <v>256181.2</v>
      </c>
      <c r="M53" s="219">
        <v>13365435.6</v>
      </c>
      <c r="N53" s="219">
        <v>0</v>
      </c>
      <c r="O53" s="219">
        <v>13109254.4</v>
      </c>
      <c r="P53" s="85">
        <f t="shared" si="0"/>
        <v>-13109254.4</v>
      </c>
    </row>
    <row r="54" spans="1:16" hidden="1">
      <c r="A54" s="96" t="str">
        <f>IF(I54&lt;&gt;"",VLOOKUP(G54,'TB Mapping'!A:D,3,0),"")</f>
        <v>Not Required</v>
      </c>
      <c r="B54" s="96">
        <f>IF(I54&lt;&gt;"",VLOOKUP(G54,'TB Mapping'!A:D,4,0),"")</f>
        <v>0</v>
      </c>
      <c r="C54" s="98">
        <f t="shared" si="1"/>
        <v>-3.9999999999999998E-6</v>
      </c>
      <c r="D54" s="183">
        <f t="shared" si="2"/>
        <v>-3.9999999999999998E-6</v>
      </c>
      <c r="E54" s="183">
        <f>VLOOKUP(G54,'TB Mapping'!A:E,5,0)</f>
        <v>0</v>
      </c>
      <c r="F54" s="218" t="s">
        <v>99</v>
      </c>
      <c r="G54" s="218" t="s">
        <v>573</v>
      </c>
      <c r="H54" s="218" t="s">
        <v>574</v>
      </c>
      <c r="I54" s="218" t="s">
        <v>500</v>
      </c>
      <c r="J54" s="219">
        <v>0</v>
      </c>
      <c r="K54" s="219">
        <v>0</v>
      </c>
      <c r="L54" s="219">
        <v>5411</v>
      </c>
      <c r="M54" s="219">
        <v>5451</v>
      </c>
      <c r="N54" s="219">
        <v>0</v>
      </c>
      <c r="O54" s="219">
        <v>40</v>
      </c>
      <c r="P54" s="85">
        <f t="shared" si="0"/>
        <v>-40</v>
      </c>
    </row>
    <row r="55" spans="1:16" hidden="1">
      <c r="A55" s="96" t="str">
        <f>IF(I55&lt;&gt;"",VLOOKUP(G55,'TB Mapping'!A:D,3,0),"")</f>
        <v>Not Required</v>
      </c>
      <c r="B55" s="96">
        <f>IF(I55&lt;&gt;"",VLOOKUP(G55,'TB Mapping'!A:D,4,0),"")</f>
        <v>0</v>
      </c>
      <c r="C55" s="98">
        <f t="shared" si="1"/>
        <v>-3.2070095129999996</v>
      </c>
      <c r="D55" s="183">
        <f t="shared" si="2"/>
        <v>-3.207009513</v>
      </c>
      <c r="E55" s="183">
        <f>VLOOKUP(G55,'TB Mapping'!A:E,5,0)</f>
        <v>0</v>
      </c>
      <c r="F55" s="218" t="s">
        <v>99</v>
      </c>
      <c r="G55" s="218" t="s">
        <v>575</v>
      </c>
      <c r="H55" s="218" t="s">
        <v>576</v>
      </c>
      <c r="I55" s="218" t="s">
        <v>500</v>
      </c>
      <c r="J55" s="219">
        <v>0</v>
      </c>
      <c r="K55" s="219">
        <v>0</v>
      </c>
      <c r="L55" s="219">
        <v>62445943.280000001</v>
      </c>
      <c r="M55" s="219">
        <v>94516038.409999996</v>
      </c>
      <c r="N55" s="219">
        <v>0</v>
      </c>
      <c r="O55" s="219">
        <v>32070095.129999999</v>
      </c>
      <c r="P55" s="85">
        <f t="shared" si="0"/>
        <v>-32070095.129999999</v>
      </c>
    </row>
    <row r="56" spans="1:16" hidden="1">
      <c r="A56" s="96" t="str">
        <f>IF(I56&lt;&gt;"",VLOOKUP(G56,'TB Mapping'!A:D,3,0),"")</f>
        <v>Not Required</v>
      </c>
      <c r="B56" s="96">
        <f>IF(I56&lt;&gt;"",VLOOKUP(G56,'TB Mapping'!A:D,4,0),"")</f>
        <v>0</v>
      </c>
      <c r="C56" s="98">
        <f t="shared" si="1"/>
        <v>-2.6244565999999997E-2</v>
      </c>
      <c r="D56" s="183">
        <f t="shared" si="2"/>
        <v>-2.6244565999999997E-2</v>
      </c>
      <c r="E56" s="183">
        <f>VLOOKUP(G56,'TB Mapping'!A:E,5,0)</f>
        <v>0</v>
      </c>
      <c r="F56" s="218" t="s">
        <v>99</v>
      </c>
      <c r="G56" s="218" t="s">
        <v>577</v>
      </c>
      <c r="H56" s="218" t="s">
        <v>578</v>
      </c>
      <c r="I56" s="218" t="s">
        <v>500</v>
      </c>
      <c r="J56" s="219">
        <v>0</v>
      </c>
      <c r="K56" s="219">
        <v>0</v>
      </c>
      <c r="L56" s="219">
        <v>492824.57</v>
      </c>
      <c r="M56" s="219">
        <v>755270.23</v>
      </c>
      <c r="N56" s="219">
        <v>0</v>
      </c>
      <c r="O56" s="219">
        <v>262445.65999999997</v>
      </c>
      <c r="P56" s="85">
        <f t="shared" si="0"/>
        <v>-262445.65999999997</v>
      </c>
    </row>
    <row r="57" spans="1:16" hidden="1">
      <c r="A57" s="96" t="str">
        <f>IF(I57&lt;&gt;"",VLOOKUP(G57,'TB Mapping'!A:D,3,0),"")</f>
        <v>Not Required</v>
      </c>
      <c r="B57" s="96">
        <f>IF(I57&lt;&gt;"",VLOOKUP(G57,'TB Mapping'!A:D,4,0),"")</f>
        <v>0</v>
      </c>
      <c r="C57" s="98">
        <f t="shared" si="1"/>
        <v>-1.2740000009536744E-6</v>
      </c>
      <c r="D57" s="183">
        <f t="shared" si="2"/>
        <v>-1.274E-6</v>
      </c>
      <c r="E57" s="183">
        <f>VLOOKUP(G57,'TB Mapping'!A:E,5,0)</f>
        <v>0</v>
      </c>
      <c r="F57" s="218" t="s">
        <v>99</v>
      </c>
      <c r="G57" s="218" t="s">
        <v>579</v>
      </c>
      <c r="H57" s="218" t="s">
        <v>580</v>
      </c>
      <c r="I57" s="218" t="s">
        <v>500</v>
      </c>
      <c r="J57" s="219">
        <v>0</v>
      </c>
      <c r="K57" s="219">
        <v>0</v>
      </c>
      <c r="L57" s="219">
        <v>1169015791.3900001</v>
      </c>
      <c r="M57" s="219">
        <v>1169015804.1300001</v>
      </c>
      <c r="N57" s="219">
        <v>0</v>
      </c>
      <c r="O57" s="219">
        <v>12.74</v>
      </c>
      <c r="P57" s="85">
        <f t="shared" si="0"/>
        <v>-12.74</v>
      </c>
    </row>
    <row r="58" spans="1:16" hidden="1">
      <c r="A58" s="96" t="str">
        <f>IF(I58&lt;&gt;"",VLOOKUP(G58,'TB Mapping'!A:D,3,0),"")</f>
        <v>Not Required</v>
      </c>
      <c r="B58" s="96">
        <f>IF(I58&lt;&gt;"",VLOOKUP(G58,'TB Mapping'!A:D,4,0),"")</f>
        <v>0</v>
      </c>
      <c r="C58" s="98">
        <f t="shared" si="1"/>
        <v>-2.9842877730000019</v>
      </c>
      <c r="D58" s="183">
        <f t="shared" si="2"/>
        <v>-2.9842877730000001</v>
      </c>
      <c r="E58" s="183">
        <f>VLOOKUP(G58,'TB Mapping'!A:E,5,0)</f>
        <v>0</v>
      </c>
      <c r="F58" s="218" t="s">
        <v>99</v>
      </c>
      <c r="G58" s="218" t="s">
        <v>581</v>
      </c>
      <c r="H58" s="218" t="s">
        <v>582</v>
      </c>
      <c r="I58" s="218" t="s">
        <v>500</v>
      </c>
      <c r="J58" s="219">
        <v>0</v>
      </c>
      <c r="K58" s="219">
        <v>0</v>
      </c>
      <c r="L58" s="219">
        <v>435868028.45999998</v>
      </c>
      <c r="M58" s="219">
        <v>465710906.19</v>
      </c>
      <c r="N58" s="219">
        <v>0</v>
      </c>
      <c r="O58" s="219">
        <v>29842877.73</v>
      </c>
      <c r="P58" s="85">
        <f t="shared" si="0"/>
        <v>-29842877.73</v>
      </c>
    </row>
    <row r="59" spans="1:16" hidden="1">
      <c r="A59" s="96" t="str">
        <f>IF(I59&lt;&gt;"",VLOOKUP(G59,'TB Mapping'!A:D,3,0),"")</f>
        <v>Not Required</v>
      </c>
      <c r="B59" s="96">
        <f>IF(I59&lt;&gt;"",VLOOKUP(G59,'TB Mapping'!A:D,4,0),"")</f>
        <v>0</v>
      </c>
      <c r="C59" s="98">
        <f t="shared" si="1"/>
        <v>-2.6244566000000004E-2</v>
      </c>
      <c r="D59" s="183">
        <f t="shared" si="2"/>
        <v>-2.6244565999999997E-2</v>
      </c>
      <c r="E59" s="183">
        <f>VLOOKUP(G59,'TB Mapping'!A:E,5,0)</f>
        <v>0</v>
      </c>
      <c r="F59" s="218" t="s">
        <v>99</v>
      </c>
      <c r="G59" s="218" t="s">
        <v>583</v>
      </c>
      <c r="H59" s="218" t="s">
        <v>584</v>
      </c>
      <c r="I59" s="218" t="s">
        <v>500</v>
      </c>
      <c r="J59" s="219">
        <v>0</v>
      </c>
      <c r="K59" s="219">
        <v>0</v>
      </c>
      <c r="L59" s="219">
        <v>948194.15</v>
      </c>
      <c r="M59" s="219">
        <v>1210639.81</v>
      </c>
      <c r="N59" s="219">
        <v>0</v>
      </c>
      <c r="O59" s="219">
        <v>262445.65999999997</v>
      </c>
      <c r="P59" s="85">
        <f t="shared" si="0"/>
        <v>-262445.65999999997</v>
      </c>
    </row>
    <row r="60" spans="1:16" hidden="1">
      <c r="A60" s="96" t="str">
        <f>IF(I60&lt;&gt;"",VLOOKUP(G60,'TB Mapping'!A:D,3,0),"")</f>
        <v>Not Required</v>
      </c>
      <c r="B60" s="96">
        <f>IF(I60&lt;&gt;"",VLOOKUP(G60,'TB Mapping'!A:D,4,0),"")</f>
        <v>0</v>
      </c>
      <c r="C60" s="98">
        <f t="shared" si="1"/>
        <v>-3.3347720000000002E-3</v>
      </c>
      <c r="D60" s="183">
        <f t="shared" si="2"/>
        <v>-3.3347720000000002E-3</v>
      </c>
      <c r="E60" s="183">
        <f>VLOOKUP(G60,'TB Mapping'!A:E,5,0)</f>
        <v>0</v>
      </c>
      <c r="F60" s="218" t="s">
        <v>99</v>
      </c>
      <c r="G60" s="218" t="s">
        <v>585</v>
      </c>
      <c r="H60" s="218" t="s">
        <v>586</v>
      </c>
      <c r="I60" s="218" t="s">
        <v>500</v>
      </c>
      <c r="J60" s="219">
        <v>0</v>
      </c>
      <c r="K60" s="219">
        <v>0</v>
      </c>
      <c r="L60" s="219">
        <v>3312.21</v>
      </c>
      <c r="M60" s="219">
        <v>36659.93</v>
      </c>
      <c r="N60" s="219">
        <v>0</v>
      </c>
      <c r="O60" s="219">
        <v>33347.72</v>
      </c>
      <c r="P60" s="85">
        <f t="shared" si="0"/>
        <v>-33347.72</v>
      </c>
    </row>
    <row r="61" spans="1:16" hidden="1">
      <c r="A61" s="96" t="str">
        <f>IF(I61&lt;&gt;"",VLOOKUP(G61,'TB Mapping'!A:D,3,0),"")</f>
        <v>Not Required</v>
      </c>
      <c r="B61" s="96">
        <f>IF(I61&lt;&gt;"",VLOOKUP(G61,'TB Mapping'!A:D,4,0),"")</f>
        <v>0</v>
      </c>
      <c r="C61" s="98">
        <f t="shared" si="1"/>
        <v>1.1911341999999993E-2</v>
      </c>
      <c r="D61" s="183">
        <f t="shared" si="2"/>
        <v>1.1911342E-2</v>
      </c>
      <c r="E61" s="183">
        <f>VLOOKUP(G61,'TB Mapping'!A:E,5,0)</f>
        <v>0</v>
      </c>
      <c r="F61" s="218" t="s">
        <v>99</v>
      </c>
      <c r="G61" s="218" t="s">
        <v>587</v>
      </c>
      <c r="H61" s="218" t="s">
        <v>588</v>
      </c>
      <c r="I61" s="218" t="s">
        <v>500</v>
      </c>
      <c r="J61" s="219">
        <v>0</v>
      </c>
      <c r="K61" s="219">
        <v>0</v>
      </c>
      <c r="L61" s="219">
        <v>3130712.03</v>
      </c>
      <c r="M61" s="219">
        <v>3011598.61</v>
      </c>
      <c r="N61" s="219">
        <v>119113.42</v>
      </c>
      <c r="O61" s="219">
        <v>0</v>
      </c>
      <c r="P61" s="85">
        <f t="shared" si="0"/>
        <v>119113.42</v>
      </c>
    </row>
    <row r="62" spans="1:16" hidden="1">
      <c r="A62" s="96" t="str">
        <f>IF(I62&lt;&gt;"",VLOOKUP(G62,'TB Mapping'!A:D,3,0),"")</f>
        <v>Not Required</v>
      </c>
      <c r="B62" s="96">
        <f>IF(I62&lt;&gt;"",VLOOKUP(G62,'TB Mapping'!A:D,4,0),"")</f>
        <v>0</v>
      </c>
      <c r="C62" s="98">
        <f t="shared" si="1"/>
        <v>0</v>
      </c>
      <c r="D62" s="183">
        <f t="shared" si="2"/>
        <v>0</v>
      </c>
      <c r="E62" s="183">
        <f>VLOOKUP(G62,'TB Mapping'!A:E,5,0)</f>
        <v>0</v>
      </c>
      <c r="F62" s="218" t="s">
        <v>99</v>
      </c>
      <c r="G62" s="218" t="s">
        <v>589</v>
      </c>
      <c r="H62" s="218" t="s">
        <v>590</v>
      </c>
      <c r="I62" s="218" t="s">
        <v>500</v>
      </c>
      <c r="J62" s="219">
        <v>0</v>
      </c>
      <c r="K62" s="219">
        <v>0</v>
      </c>
      <c r="L62" s="219">
        <v>1032219.96</v>
      </c>
      <c r="M62" s="219">
        <v>1032219.96</v>
      </c>
      <c r="N62" s="219">
        <v>0</v>
      </c>
      <c r="O62" s="219">
        <v>0</v>
      </c>
      <c r="P62" s="85">
        <f t="shared" si="0"/>
        <v>0</v>
      </c>
    </row>
    <row r="63" spans="1:16" hidden="1">
      <c r="A63" s="96" t="str">
        <f>IF(I63&lt;&gt;"",VLOOKUP(G63,'TB Mapping'!A:D,3,0),"")</f>
        <v>Unit capital</v>
      </c>
      <c r="B63" s="96">
        <f>IF(I63&lt;&gt;"",VLOOKUP(G63,'TB Mapping'!A:D,4,0),"")</f>
        <v>0</v>
      </c>
      <c r="C63" s="98">
        <f t="shared" si="1"/>
        <v>-26.914961984999998</v>
      </c>
      <c r="D63" s="183">
        <f t="shared" si="2"/>
        <v>-26.914961985000001</v>
      </c>
      <c r="E63" s="183" t="str">
        <f>VLOOKUP(G63,'TB Mapping'!A:E,5,0)</f>
        <v>Regular Plan</v>
      </c>
      <c r="F63" s="218" t="s">
        <v>99</v>
      </c>
      <c r="G63" s="218" t="s">
        <v>469</v>
      </c>
      <c r="H63" s="218" t="s">
        <v>470</v>
      </c>
      <c r="I63" s="218" t="s">
        <v>500</v>
      </c>
      <c r="J63" s="219">
        <v>0</v>
      </c>
      <c r="K63" s="219">
        <v>0</v>
      </c>
      <c r="L63" s="219">
        <v>468436844.07999998</v>
      </c>
      <c r="M63" s="219">
        <v>737586463.92999995</v>
      </c>
      <c r="N63" s="219">
        <v>0</v>
      </c>
      <c r="O63" s="219">
        <v>269149619.85000002</v>
      </c>
      <c r="P63" s="85">
        <f t="shared" si="0"/>
        <v>-269149619.85000002</v>
      </c>
    </row>
    <row r="64" spans="1:16" hidden="1">
      <c r="A64" s="96" t="str">
        <f>IF(I64&lt;&gt;"",VLOOKUP(G64,'TB Mapping'!A:D,3,0),"")</f>
        <v>Unit capital</v>
      </c>
      <c r="B64" s="96">
        <f>IF(I64&lt;&gt;"",VLOOKUP(G64,'TB Mapping'!A:D,4,0),"")</f>
        <v>0</v>
      </c>
      <c r="C64" s="98">
        <f t="shared" si="1"/>
        <v>-2742.5708290529997</v>
      </c>
      <c r="D64" s="183">
        <f t="shared" si="2"/>
        <v>-2742.5708290529997</v>
      </c>
      <c r="E64" s="183" t="str">
        <f>VLOOKUP(G64,'TB Mapping'!A:E,5,0)</f>
        <v>Regular Plan</v>
      </c>
      <c r="F64" s="218" t="s">
        <v>99</v>
      </c>
      <c r="G64" s="218" t="s">
        <v>465</v>
      </c>
      <c r="H64" s="218" t="s">
        <v>466</v>
      </c>
      <c r="I64" s="218" t="s">
        <v>500</v>
      </c>
      <c r="J64" s="219">
        <v>0</v>
      </c>
      <c r="K64" s="219">
        <v>0</v>
      </c>
      <c r="L64" s="219">
        <v>46550207598.970001</v>
      </c>
      <c r="M64" s="219">
        <v>73975915889.5</v>
      </c>
      <c r="N64" s="219">
        <v>0</v>
      </c>
      <c r="O64" s="219">
        <v>27425708290.529999</v>
      </c>
      <c r="P64" s="85">
        <f t="shared" si="0"/>
        <v>-27425708290.529999</v>
      </c>
    </row>
    <row r="65" spans="1:17" hidden="1">
      <c r="A65" s="96" t="str">
        <f>IF(I65&lt;&gt;"",VLOOKUP(G65,'TB Mapping'!A:D,3,0),"")</f>
        <v>Unit capital</v>
      </c>
      <c r="B65" s="96">
        <f>IF(I65&lt;&gt;"",VLOOKUP(G65,'TB Mapping'!A:D,4,0),"")</f>
        <v>0</v>
      </c>
      <c r="C65" s="98">
        <f t="shared" si="1"/>
        <v>-4.9816869569999991</v>
      </c>
      <c r="D65" s="183">
        <f t="shared" si="2"/>
        <v>-4.981686957</v>
      </c>
      <c r="E65" s="183" t="str">
        <f>VLOOKUP(G65,'TB Mapping'!A:E,5,0)</f>
        <v>Direct Plan</v>
      </c>
      <c r="F65" s="218" t="s">
        <v>99</v>
      </c>
      <c r="G65" s="218" t="s">
        <v>471</v>
      </c>
      <c r="H65" s="218" t="s">
        <v>472</v>
      </c>
      <c r="I65" s="218" t="s">
        <v>500</v>
      </c>
      <c r="J65" s="219">
        <v>0</v>
      </c>
      <c r="K65" s="219">
        <v>0</v>
      </c>
      <c r="L65" s="219">
        <v>21423907.449999999</v>
      </c>
      <c r="M65" s="219">
        <v>71240777.019999996</v>
      </c>
      <c r="N65" s="219">
        <v>0</v>
      </c>
      <c r="O65" s="219">
        <v>49816869.57</v>
      </c>
      <c r="P65" s="85">
        <f t="shared" si="0"/>
        <v>-49816869.57</v>
      </c>
    </row>
    <row r="66" spans="1:17" hidden="1">
      <c r="A66" s="96" t="str">
        <f>IF(I66&lt;&gt;"",VLOOKUP(G66,'TB Mapping'!A:D,3,0),"")</f>
        <v>Unit capital</v>
      </c>
      <c r="B66" s="96">
        <f>IF(I66&lt;&gt;"",VLOOKUP(G66,'TB Mapping'!A:D,4,0),"")</f>
        <v>0</v>
      </c>
      <c r="C66" s="98">
        <f t="shared" si="1"/>
        <v>-681.82819754399998</v>
      </c>
      <c r="D66" s="183">
        <f t="shared" si="2"/>
        <v>-681.82819754399998</v>
      </c>
      <c r="E66" s="183" t="str">
        <f>VLOOKUP(G66,'TB Mapping'!A:E,5,0)</f>
        <v>Direct Plan</v>
      </c>
      <c r="F66" s="218" t="s">
        <v>99</v>
      </c>
      <c r="G66" s="218" t="s">
        <v>467</v>
      </c>
      <c r="H66" s="218" t="s">
        <v>468</v>
      </c>
      <c r="I66" s="218" t="s">
        <v>500</v>
      </c>
      <c r="J66" s="219">
        <v>0</v>
      </c>
      <c r="K66" s="219">
        <v>0</v>
      </c>
      <c r="L66" s="219">
        <v>5108041023.7200003</v>
      </c>
      <c r="M66" s="219">
        <v>11926322999.16</v>
      </c>
      <c r="N66" s="219">
        <v>0</v>
      </c>
      <c r="O66" s="219">
        <v>6818281975.4399996</v>
      </c>
      <c r="P66" s="85">
        <f t="shared" si="0"/>
        <v>-6818281975.4399996</v>
      </c>
    </row>
    <row r="67" spans="1:17" hidden="1">
      <c r="A67" s="96" t="str">
        <f>IF(I67&lt;&gt;"",VLOOKUP(G67,'TB Mapping'!A:D,3,0),"")</f>
        <v>Not Required</v>
      </c>
      <c r="B67" s="96">
        <f>IF(I67&lt;&gt;"",VLOOKUP(G67,'TB Mapping'!A:D,4,0),"")</f>
        <v>0</v>
      </c>
      <c r="C67" s="98">
        <f t="shared" si="1"/>
        <v>-2.6262489999999998E-3</v>
      </c>
      <c r="D67" s="183">
        <f t="shared" si="2"/>
        <v>-2.6262490000000002E-3</v>
      </c>
      <c r="E67" s="183" t="str">
        <f>VLOOKUP(G67,'TB Mapping'!A:E,5,0)</f>
        <v>Regular Plan</v>
      </c>
      <c r="F67" s="218" t="s">
        <v>99</v>
      </c>
      <c r="G67" s="218" t="s">
        <v>591</v>
      </c>
      <c r="H67" s="218" t="s">
        <v>592</v>
      </c>
      <c r="I67" s="218" t="s">
        <v>500</v>
      </c>
      <c r="J67" s="219">
        <v>0</v>
      </c>
      <c r="K67" s="219">
        <v>0</v>
      </c>
      <c r="L67" s="219">
        <v>14362.21</v>
      </c>
      <c r="M67" s="219">
        <v>40624.699999999997</v>
      </c>
      <c r="N67" s="219">
        <v>0</v>
      </c>
      <c r="O67" s="219">
        <v>26262.49</v>
      </c>
      <c r="P67" s="85">
        <f t="shared" si="0"/>
        <v>-26262.49</v>
      </c>
    </row>
    <row r="68" spans="1:17" hidden="1">
      <c r="A68" s="96" t="str">
        <f>IF(I68&lt;&gt;"",VLOOKUP(G68,'TB Mapping'!A:D,3,0),"")</f>
        <v>Not Required</v>
      </c>
      <c r="B68" s="96">
        <f>IF(I68&lt;&gt;"",VLOOKUP(G68,'TB Mapping'!A:D,4,0),"")</f>
        <v>0</v>
      </c>
      <c r="C68" s="98">
        <f t="shared" si="1"/>
        <v>-1.2425421879999998</v>
      </c>
      <c r="D68" s="183">
        <f t="shared" si="2"/>
        <v>-1.242542188</v>
      </c>
      <c r="E68" s="183" t="str">
        <f>VLOOKUP(G68,'TB Mapping'!A:E,5,0)</f>
        <v>Regular Plan</v>
      </c>
      <c r="F68" s="218" t="s">
        <v>99</v>
      </c>
      <c r="G68" s="218" t="s">
        <v>593</v>
      </c>
      <c r="H68" s="218" t="s">
        <v>594</v>
      </c>
      <c r="I68" s="218" t="s">
        <v>500</v>
      </c>
      <c r="J68" s="219">
        <v>0</v>
      </c>
      <c r="K68" s="219">
        <v>0</v>
      </c>
      <c r="L68" s="219">
        <v>2340593.06</v>
      </c>
      <c r="M68" s="219">
        <v>14766014.939999999</v>
      </c>
      <c r="N68" s="219">
        <v>0</v>
      </c>
      <c r="O68" s="219">
        <v>12425421.880000001</v>
      </c>
      <c r="P68" s="85">
        <f t="shared" si="0"/>
        <v>-12425421.880000001</v>
      </c>
    </row>
    <row r="69" spans="1:17" hidden="1">
      <c r="A69" s="96" t="str">
        <f>IF(I69&lt;&gt;"",VLOOKUP(G69,'TB Mapping'!A:D,3,0),"")</f>
        <v>Not Required</v>
      </c>
      <c r="B69" s="96">
        <f>IF(I69&lt;&gt;"",VLOOKUP(G69,'TB Mapping'!A:D,4,0),"")</f>
        <v>0</v>
      </c>
      <c r="C69" s="98">
        <f t="shared" si="1"/>
        <v>-1.8157412000000001E-2</v>
      </c>
      <c r="D69" s="183">
        <f t="shared" si="2"/>
        <v>-1.8157412000000001E-2</v>
      </c>
      <c r="E69" s="183" t="str">
        <f>VLOOKUP(G69,'TB Mapping'!A:E,5,0)</f>
        <v>Direct Plan</v>
      </c>
      <c r="F69" s="218" t="s">
        <v>99</v>
      </c>
      <c r="G69" s="218" t="s">
        <v>595</v>
      </c>
      <c r="H69" s="218" t="s">
        <v>596</v>
      </c>
      <c r="I69" s="218" t="s">
        <v>500</v>
      </c>
      <c r="J69" s="219">
        <v>0</v>
      </c>
      <c r="K69" s="219">
        <v>0</v>
      </c>
      <c r="L69" s="219">
        <v>29431</v>
      </c>
      <c r="M69" s="219">
        <v>211005.12</v>
      </c>
      <c r="N69" s="219">
        <v>0</v>
      </c>
      <c r="O69" s="219">
        <v>181574.12</v>
      </c>
      <c r="P69" s="85">
        <f t="shared" si="0"/>
        <v>-181574.12</v>
      </c>
    </row>
    <row r="70" spans="1:17" hidden="1">
      <c r="A70" s="96" t="str">
        <f>IF(I70&lt;&gt;"",VLOOKUP(G70,'TB Mapping'!A:D,3,0),"")</f>
        <v>Not Required</v>
      </c>
      <c r="B70" s="96">
        <f>IF(I70&lt;&gt;"",VLOOKUP(G70,'TB Mapping'!A:D,4,0),"")</f>
        <v>0</v>
      </c>
      <c r="C70" s="98">
        <f t="shared" si="1"/>
        <v>-1.2020698350000001</v>
      </c>
      <c r="D70" s="183">
        <f t="shared" si="2"/>
        <v>-1.2020698349999999</v>
      </c>
      <c r="E70" s="183" t="str">
        <f>VLOOKUP(G70,'TB Mapping'!A:E,5,0)</f>
        <v>Direct Plan</v>
      </c>
      <c r="F70" s="218" t="s">
        <v>99</v>
      </c>
      <c r="G70" s="218" t="s">
        <v>597</v>
      </c>
      <c r="H70" s="218" t="s">
        <v>598</v>
      </c>
      <c r="I70" s="218" t="s">
        <v>500</v>
      </c>
      <c r="J70" s="219">
        <v>0</v>
      </c>
      <c r="K70" s="219">
        <v>0</v>
      </c>
      <c r="L70" s="219">
        <v>1041258.03</v>
      </c>
      <c r="M70" s="219">
        <v>13061956.380000001</v>
      </c>
      <c r="N70" s="219">
        <v>0</v>
      </c>
      <c r="O70" s="219">
        <v>12020698.35</v>
      </c>
      <c r="P70" s="85">
        <f t="shared" si="0"/>
        <v>-12020698.35</v>
      </c>
    </row>
    <row r="71" spans="1:17" hidden="1">
      <c r="A71" s="96" t="str">
        <f>IF(I71&lt;&gt;"",VLOOKUP(G71,'TB Mapping'!A:D,3,0),"")</f>
        <v>Not Required</v>
      </c>
      <c r="B71" s="96">
        <f>IF(I71&lt;&gt;"",VLOOKUP(G71,'TB Mapping'!A:D,4,0),"")</f>
        <v>0</v>
      </c>
      <c r="C71" s="98">
        <f t="shared" si="1"/>
        <v>0.24226109299999998</v>
      </c>
      <c r="D71" s="183">
        <f t="shared" si="2"/>
        <v>0.24226109300000001</v>
      </c>
      <c r="E71" s="183" t="str">
        <f>VLOOKUP(G71,'TB Mapping'!A:E,5,0)</f>
        <v>Regular Plan</v>
      </c>
      <c r="F71" s="218" t="s">
        <v>99</v>
      </c>
      <c r="G71" s="218" t="s">
        <v>599</v>
      </c>
      <c r="H71" s="218" t="s">
        <v>600</v>
      </c>
      <c r="I71" s="218" t="s">
        <v>500</v>
      </c>
      <c r="J71" s="219">
        <v>0</v>
      </c>
      <c r="K71" s="219">
        <v>0</v>
      </c>
      <c r="L71" s="219">
        <v>9386514.9399999995</v>
      </c>
      <c r="M71" s="219">
        <v>6963904.0099999998</v>
      </c>
      <c r="N71" s="219">
        <v>2422610.9300000002</v>
      </c>
      <c r="O71" s="219">
        <v>0</v>
      </c>
      <c r="P71" s="85">
        <f t="shared" si="0"/>
        <v>2422610.9300000002</v>
      </c>
    </row>
    <row r="72" spans="1:17" hidden="1">
      <c r="A72" s="96" t="str">
        <f>IF(I72&lt;&gt;"",VLOOKUP(G72,'TB Mapping'!A:D,3,0),"")</f>
        <v>Not Required</v>
      </c>
      <c r="B72" s="96">
        <f>IF(I72&lt;&gt;"",VLOOKUP(G72,'TB Mapping'!A:D,4,0),"")</f>
        <v>0</v>
      </c>
      <c r="C72" s="98">
        <f t="shared" si="1"/>
        <v>9.6249327650000005</v>
      </c>
      <c r="D72" s="183">
        <f t="shared" si="2"/>
        <v>9.6249327650000005</v>
      </c>
      <c r="E72" s="183" t="str">
        <f>VLOOKUP(G72,'TB Mapping'!A:E,5,0)</f>
        <v>Regular Plan</v>
      </c>
      <c r="F72" s="218" t="s">
        <v>99</v>
      </c>
      <c r="G72" s="218" t="s">
        <v>601</v>
      </c>
      <c r="H72" s="218" t="s">
        <v>602</v>
      </c>
      <c r="I72" s="218" t="s">
        <v>500</v>
      </c>
      <c r="J72" s="219">
        <v>0</v>
      </c>
      <c r="K72" s="219">
        <v>0</v>
      </c>
      <c r="L72" s="219">
        <v>138074136.52000001</v>
      </c>
      <c r="M72" s="219">
        <v>41824808.869999997</v>
      </c>
      <c r="N72" s="219">
        <v>96249327.650000006</v>
      </c>
      <c r="O72" s="219">
        <v>0</v>
      </c>
      <c r="P72" s="85">
        <f t="shared" si="0"/>
        <v>96249327.650000006</v>
      </c>
    </row>
    <row r="73" spans="1:17" hidden="1">
      <c r="A73" s="96" t="str">
        <f>IF(I73&lt;&gt;"",VLOOKUP(G73,'TB Mapping'!A:D,3,0),"")</f>
        <v>Not Required</v>
      </c>
      <c r="B73" s="96">
        <f>IF(I73&lt;&gt;"",VLOOKUP(G73,'TB Mapping'!A:D,4,0),"")</f>
        <v>0</v>
      </c>
      <c r="C73" s="98">
        <f t="shared" si="1"/>
        <v>0.20651676799999999</v>
      </c>
      <c r="D73" s="183">
        <f t="shared" si="2"/>
        <v>0.20651676799999999</v>
      </c>
      <c r="E73" s="183" t="str">
        <f>VLOOKUP(G73,'TB Mapping'!A:E,5,0)</f>
        <v>Direct Plan</v>
      </c>
      <c r="F73" s="218" t="s">
        <v>99</v>
      </c>
      <c r="G73" s="218" t="s">
        <v>603</v>
      </c>
      <c r="H73" s="218" t="s">
        <v>604</v>
      </c>
      <c r="I73" s="218" t="s">
        <v>500</v>
      </c>
      <c r="J73" s="219">
        <v>0</v>
      </c>
      <c r="K73" s="219">
        <v>0</v>
      </c>
      <c r="L73" s="219">
        <v>2104039.73</v>
      </c>
      <c r="M73" s="219">
        <v>38872.050000000003</v>
      </c>
      <c r="N73" s="219">
        <v>2065167.68</v>
      </c>
      <c r="O73" s="219">
        <v>0</v>
      </c>
      <c r="P73" s="85">
        <f t="shared" si="0"/>
        <v>2065167.68</v>
      </c>
    </row>
    <row r="74" spans="1:17" hidden="1">
      <c r="A74" s="96" t="str">
        <f>IF(I74&lt;&gt;"",VLOOKUP(G74,'TB Mapping'!A:D,3,0),"")</f>
        <v>Not Required</v>
      </c>
      <c r="B74" s="96">
        <f>IF(I74&lt;&gt;"",VLOOKUP(G74,'TB Mapping'!A:D,4,0),"")</f>
        <v>0</v>
      </c>
      <c r="C74" s="98">
        <f t="shared" si="1"/>
        <v>14.075247998999998</v>
      </c>
      <c r="D74" s="183">
        <f t="shared" si="2"/>
        <v>14.075247999</v>
      </c>
      <c r="E74" s="183" t="str">
        <f>VLOOKUP(G74,'TB Mapping'!A:E,5,0)</f>
        <v>Direct Plan</v>
      </c>
      <c r="F74" s="218" t="s">
        <v>99</v>
      </c>
      <c r="G74" s="218" t="s">
        <v>605</v>
      </c>
      <c r="H74" s="218" t="s">
        <v>606</v>
      </c>
      <c r="I74" s="218" t="s">
        <v>500</v>
      </c>
      <c r="J74" s="219">
        <v>0</v>
      </c>
      <c r="K74" s="219">
        <v>0</v>
      </c>
      <c r="L74" s="219">
        <v>154320511.28999999</v>
      </c>
      <c r="M74" s="219">
        <v>13568031.300000001</v>
      </c>
      <c r="N74" s="219">
        <v>140752479.99000001</v>
      </c>
      <c r="O74" s="219">
        <v>0</v>
      </c>
      <c r="P74" s="85">
        <f t="shared" si="0"/>
        <v>140752479.99000001</v>
      </c>
    </row>
    <row r="75" spans="1:17" hidden="1">
      <c r="A75" s="96" t="str">
        <f>IF(I75&lt;&gt;"",VLOOKUP(G75,'TB Mapping'!A:D,3,0),"")</f>
        <v>Not Required</v>
      </c>
      <c r="B75" s="96">
        <f>IF(I75&lt;&gt;"",VLOOKUP(G75,'TB Mapping'!A:D,4,0),"")</f>
        <v>0</v>
      </c>
      <c r="C75" s="98">
        <f t="shared" si="1"/>
        <v>5.2251321000000003E-2</v>
      </c>
      <c r="D75" s="183">
        <f t="shared" si="2"/>
        <v>5.2251321000000003E-2</v>
      </c>
      <c r="E75" s="183">
        <f>VLOOKUP(G75,'TB Mapping'!A:E,5,0)</f>
        <v>0</v>
      </c>
      <c r="F75" s="218" t="s">
        <v>99</v>
      </c>
      <c r="G75" s="218" t="s">
        <v>607</v>
      </c>
      <c r="H75" s="218" t="s">
        <v>608</v>
      </c>
      <c r="I75" s="218" t="s">
        <v>500</v>
      </c>
      <c r="J75" s="219">
        <v>0</v>
      </c>
      <c r="K75" s="219">
        <v>0</v>
      </c>
      <c r="L75" s="219">
        <v>522513.21</v>
      </c>
      <c r="M75" s="219">
        <v>0</v>
      </c>
      <c r="N75" s="219">
        <v>522513.21</v>
      </c>
      <c r="O75" s="219">
        <v>0</v>
      </c>
      <c r="P75" s="85">
        <f t="shared" ref="P75:P138" si="3">N75-O75</f>
        <v>522513.21</v>
      </c>
    </row>
    <row r="76" spans="1:17" hidden="1">
      <c r="A76" s="96" t="str">
        <f>IF(I76&lt;&gt;"",VLOOKUP(G76,'TB Mapping'!A:D,3,0),"")</f>
        <v>Not Required</v>
      </c>
      <c r="B76" s="96">
        <f>IF(I76&lt;&gt;"",VLOOKUP(G76,'TB Mapping'!A:D,4,0),"")</f>
        <v>0</v>
      </c>
      <c r="C76" s="98">
        <f t="shared" ref="C76:C139" si="4">IFERROR((L76-M76)/10000000,0)</f>
        <v>286.33377219499999</v>
      </c>
      <c r="D76" s="183">
        <f t="shared" ref="D76:D139" si="5">IFERROR((N76-O76)/10000000,0)</f>
        <v>286.33377219499999</v>
      </c>
      <c r="E76" s="183">
        <f>VLOOKUP(G76,'TB Mapping'!A:E,5,0)</f>
        <v>0</v>
      </c>
      <c r="F76" s="218" t="s">
        <v>99</v>
      </c>
      <c r="G76" s="218" t="s">
        <v>609</v>
      </c>
      <c r="H76" s="218" t="s">
        <v>610</v>
      </c>
      <c r="I76" s="218" t="s">
        <v>500</v>
      </c>
      <c r="J76" s="219">
        <v>0</v>
      </c>
      <c r="K76" s="219">
        <v>0</v>
      </c>
      <c r="L76" s="219">
        <v>2863337721.9499998</v>
      </c>
      <c r="M76" s="219">
        <v>0</v>
      </c>
      <c r="N76" s="219">
        <v>2863337721.9499998</v>
      </c>
      <c r="O76" s="219">
        <v>0</v>
      </c>
      <c r="P76" s="85">
        <f t="shared" si="3"/>
        <v>2863337721.9499998</v>
      </c>
    </row>
    <row r="77" spans="1:17" hidden="1">
      <c r="A77" s="96" t="str">
        <f>IF(I77&lt;&gt;"",VLOOKUP(G77,'TB Mapping'!A:D,3,0),"")</f>
        <v>Dividend [Rs. in Crores]</v>
      </c>
      <c r="B77" s="96">
        <f>IF(I77&lt;&gt;"",VLOOKUP(G77,'TB Mapping'!A:D,4,0),"")</f>
        <v>0</v>
      </c>
      <c r="C77" s="98">
        <f t="shared" si="4"/>
        <v>-4.5573312100000001</v>
      </c>
      <c r="D77" s="183">
        <f t="shared" si="5"/>
        <v>-4.5573312100000001</v>
      </c>
      <c r="E77" s="183">
        <f>VLOOKUP(G77,'TB Mapping'!A:E,5,0)</f>
        <v>0</v>
      </c>
      <c r="F77" s="218" t="s">
        <v>99</v>
      </c>
      <c r="G77" s="218" t="s">
        <v>375</v>
      </c>
      <c r="H77" s="218" t="s">
        <v>376</v>
      </c>
      <c r="I77" s="218" t="s">
        <v>500</v>
      </c>
      <c r="J77" s="219">
        <v>0</v>
      </c>
      <c r="K77" s="219">
        <v>0</v>
      </c>
      <c r="L77" s="219">
        <v>45573312.100000001</v>
      </c>
      <c r="M77" s="219">
        <v>91146624.200000003</v>
      </c>
      <c r="N77" s="219">
        <v>0</v>
      </c>
      <c r="O77" s="219">
        <v>45573312.100000001</v>
      </c>
      <c r="P77" s="85">
        <f t="shared" si="3"/>
        <v>-45573312.100000001</v>
      </c>
    </row>
    <row r="78" spans="1:17" hidden="1">
      <c r="A78" s="96" t="str">
        <f>IF(I78&lt;&gt;"",VLOOKUP(G78,'TB Mapping'!A:D,3,0),"")</f>
        <v>Interest [Rs. in Crores]</v>
      </c>
      <c r="B78" s="96">
        <f>IF(I78&lt;&gt;"",VLOOKUP(G78,'TB Mapping'!A:D,4,0),"")</f>
        <v>0</v>
      </c>
      <c r="C78" s="98">
        <f t="shared" si="4"/>
        <v>-1.5391601000000001E-2</v>
      </c>
      <c r="D78" s="183">
        <f t="shared" si="5"/>
        <v>-1.5391601000000001E-2</v>
      </c>
      <c r="E78" s="183">
        <f>VLOOKUP(G78,'TB Mapping'!A:E,5,0)</f>
        <v>0</v>
      </c>
      <c r="F78" s="218" t="s">
        <v>99</v>
      </c>
      <c r="G78" s="218" t="s">
        <v>377</v>
      </c>
      <c r="H78" s="218" t="s">
        <v>378</v>
      </c>
      <c r="I78" s="218" t="s">
        <v>500</v>
      </c>
      <c r="J78" s="219">
        <v>0</v>
      </c>
      <c r="K78" s="219">
        <v>0</v>
      </c>
      <c r="L78" s="219">
        <v>0</v>
      </c>
      <c r="M78" s="219">
        <v>153916.01</v>
      </c>
      <c r="N78" s="219">
        <v>0</v>
      </c>
      <c r="O78" s="219">
        <v>153916.01</v>
      </c>
      <c r="P78" s="85">
        <f t="shared" si="3"/>
        <v>-153916.01</v>
      </c>
    </row>
    <row r="79" spans="1:17" hidden="1">
      <c r="A79" s="96" t="str">
        <f>IF(I79&lt;&gt;"",VLOOKUP(G79,'TB Mapping'!A:D,3,0),"")</f>
        <v>Profit/(Loss) on sale/redemption of investments
(other  than  inter  scheme  transfer)  [Rs. in Crores]</v>
      </c>
      <c r="B79" s="96">
        <f>IF(I79&lt;&gt;"",VLOOKUP(G79,'TB Mapping'!A:D,4,0),"")</f>
        <v>0</v>
      </c>
      <c r="C79" s="98">
        <f t="shared" si="4"/>
        <v>-1.1857873859999999</v>
      </c>
      <c r="D79" s="183">
        <f t="shared" si="5"/>
        <v>-1.1857873859999999</v>
      </c>
      <c r="E79" s="183">
        <f>VLOOKUP(G79,'TB Mapping'!A:E,5,0)</f>
        <v>0</v>
      </c>
      <c r="F79" s="218" t="s">
        <v>99</v>
      </c>
      <c r="G79" s="218" t="s">
        <v>393</v>
      </c>
      <c r="H79" s="218" t="s">
        <v>394</v>
      </c>
      <c r="I79" s="218" t="s">
        <v>500</v>
      </c>
      <c r="J79" s="219">
        <v>0</v>
      </c>
      <c r="K79" s="219">
        <v>0</v>
      </c>
      <c r="L79" s="219">
        <v>23653860</v>
      </c>
      <c r="M79" s="219">
        <v>35511733.859999999</v>
      </c>
      <c r="N79" s="219">
        <v>0</v>
      </c>
      <c r="O79" s="219">
        <v>11857873.859999999</v>
      </c>
      <c r="P79" s="85">
        <f t="shared" si="3"/>
        <v>-11857873.859999999</v>
      </c>
      <c r="Q79" s="85">
        <f t="shared" ref="Q79:Q90" si="6">N79-O79</f>
        <v>-11857873.859999999</v>
      </c>
    </row>
    <row r="80" spans="1:17" hidden="1">
      <c r="A80" s="96" t="str">
        <f>IF(I80&lt;&gt;"",VLOOKUP(G80,'TB Mapping'!A:D,3,0),"")</f>
        <v>Interest [Rs. in Crores]</v>
      </c>
      <c r="B80" s="96">
        <f>IF(I80&lt;&gt;"",VLOOKUP(G80,'TB Mapping'!A:D,4,0),"")</f>
        <v>0</v>
      </c>
      <c r="C80" s="98">
        <f t="shared" si="4"/>
        <v>-9.5514013670000004</v>
      </c>
      <c r="D80" s="183">
        <f t="shared" si="5"/>
        <v>-9.5514013670000004</v>
      </c>
      <c r="E80" s="183">
        <f>VLOOKUP(G80,'TB Mapping'!A:E,5,0)</f>
        <v>0</v>
      </c>
      <c r="F80" s="218" t="s">
        <v>99</v>
      </c>
      <c r="G80" s="218" t="s">
        <v>405</v>
      </c>
      <c r="H80" s="218" t="s">
        <v>406</v>
      </c>
      <c r="I80" s="218" t="s">
        <v>500</v>
      </c>
      <c r="J80" s="219">
        <v>0</v>
      </c>
      <c r="K80" s="219">
        <v>0</v>
      </c>
      <c r="L80" s="219">
        <v>0</v>
      </c>
      <c r="M80" s="219">
        <v>95514013.670000002</v>
      </c>
      <c r="N80" s="219">
        <v>0</v>
      </c>
      <c r="O80" s="219">
        <v>95514013.670000002</v>
      </c>
      <c r="P80" s="85">
        <f t="shared" si="3"/>
        <v>-95514013.670000002</v>
      </c>
      <c r="Q80" s="85">
        <f t="shared" si="6"/>
        <v>-95514013.670000002</v>
      </c>
    </row>
    <row r="81" spans="1:17" hidden="1">
      <c r="A81" s="96" t="str">
        <f>IF(I81&lt;&gt;"",VLOOKUP(G81,'TB Mapping'!A:D,3,0),"")</f>
        <v>Interest [Rs. in Crores]</v>
      </c>
      <c r="B81" s="96">
        <f>IF(I81&lt;&gt;"",VLOOKUP(G81,'TB Mapping'!A:D,4,0),"")</f>
        <v>0</v>
      </c>
      <c r="C81" s="98">
        <f t="shared" si="4"/>
        <v>-0.34030632100000002</v>
      </c>
      <c r="D81" s="183">
        <f t="shared" si="5"/>
        <v>-0.34030632100000002</v>
      </c>
      <c r="E81" s="183">
        <f>VLOOKUP(G81,'TB Mapping'!A:E,5,0)</f>
        <v>0</v>
      </c>
      <c r="F81" s="218" t="s">
        <v>99</v>
      </c>
      <c r="G81" s="218" t="s">
        <v>409</v>
      </c>
      <c r="H81" s="218" t="s">
        <v>410</v>
      </c>
      <c r="I81" s="218" t="s">
        <v>500</v>
      </c>
      <c r="J81" s="219">
        <v>0</v>
      </c>
      <c r="K81" s="219">
        <v>0</v>
      </c>
      <c r="L81" s="219">
        <v>0</v>
      </c>
      <c r="M81" s="219">
        <v>3403063.21</v>
      </c>
      <c r="N81" s="219">
        <v>0</v>
      </c>
      <c r="O81" s="219">
        <v>3403063.21</v>
      </c>
      <c r="P81" s="85">
        <f t="shared" si="3"/>
        <v>-3403063.21</v>
      </c>
      <c r="Q81" s="85">
        <f t="shared" si="6"/>
        <v>-3403063.21</v>
      </c>
    </row>
    <row r="82" spans="1:17" hidden="1">
      <c r="A82" s="96" t="str">
        <f>IF(I82&lt;&gt;"",VLOOKUP(G82,'TB Mapping'!A:D,3,0),"")</f>
        <v>Other Income (indicating nature) [Rs. in Crores]</v>
      </c>
      <c r="B82" s="96">
        <f>IF(I82&lt;&gt;"",VLOOKUP(G82,'TB Mapping'!A:D,4,0),"")</f>
        <v>0</v>
      </c>
      <c r="C82" s="98">
        <f t="shared" si="4"/>
        <v>-0.44100210299999992</v>
      </c>
      <c r="D82" s="183">
        <f t="shared" si="5"/>
        <v>-0.44100210300000003</v>
      </c>
      <c r="E82" s="183">
        <f>VLOOKUP(G82,'TB Mapping'!A:E,5,0)</f>
        <v>0</v>
      </c>
      <c r="F82" s="218" t="s">
        <v>99</v>
      </c>
      <c r="G82" s="218" t="s">
        <v>415</v>
      </c>
      <c r="H82" s="218" t="s">
        <v>416</v>
      </c>
      <c r="I82" s="218" t="s">
        <v>500</v>
      </c>
      <c r="J82" s="219">
        <v>0</v>
      </c>
      <c r="K82" s="219">
        <v>0</v>
      </c>
      <c r="L82" s="219">
        <v>340756.52</v>
      </c>
      <c r="M82" s="219">
        <v>4750777.55</v>
      </c>
      <c r="N82" s="219">
        <v>0</v>
      </c>
      <c r="O82" s="219">
        <v>4410021.03</v>
      </c>
      <c r="P82" s="85">
        <f t="shared" si="3"/>
        <v>-4410021.03</v>
      </c>
      <c r="Q82" s="85">
        <f t="shared" si="6"/>
        <v>-4410021.03</v>
      </c>
    </row>
    <row r="83" spans="1:17" hidden="1">
      <c r="A83" s="96" t="str">
        <f>IF(I83&lt;&gt;"",VLOOKUP(G83,'TB Mapping'!A:D,3,0),"")</f>
        <v>Other Income (indicating nature) [Rs. in Crores]</v>
      </c>
      <c r="B83" s="96">
        <f>IF(I83&lt;&gt;"",VLOOKUP(G83,'TB Mapping'!A:D,4,0),"")</f>
        <v>0</v>
      </c>
      <c r="C83" s="98">
        <f t="shared" si="4"/>
        <v>-9.4175959999999986E-3</v>
      </c>
      <c r="D83" s="183">
        <f t="shared" si="5"/>
        <v>-9.4175960000000003E-3</v>
      </c>
      <c r="E83" s="183">
        <f>VLOOKUP(G83,'TB Mapping'!A:E,5,0)</f>
        <v>0</v>
      </c>
      <c r="F83" s="218" t="s">
        <v>99</v>
      </c>
      <c r="G83" s="218" t="s">
        <v>417</v>
      </c>
      <c r="H83" s="218" t="s">
        <v>418</v>
      </c>
      <c r="I83" s="218" t="s">
        <v>500</v>
      </c>
      <c r="J83" s="219">
        <v>0</v>
      </c>
      <c r="K83" s="219">
        <v>0</v>
      </c>
      <c r="L83" s="219">
        <v>28575.82</v>
      </c>
      <c r="M83" s="219">
        <v>122751.78</v>
      </c>
      <c r="N83" s="219">
        <v>0</v>
      </c>
      <c r="O83" s="219">
        <v>94175.96</v>
      </c>
      <c r="P83" s="85">
        <f t="shared" si="3"/>
        <v>-94175.96</v>
      </c>
      <c r="Q83" s="85">
        <f t="shared" si="6"/>
        <v>-94175.96</v>
      </c>
    </row>
    <row r="84" spans="1:17">
      <c r="A84" s="96" t="str">
        <f>IF(I84&lt;&gt;"",VLOOKUP(G84,'TB Mapping'!A:D,3,0),"")</f>
        <v>Profit/(Loss) on sale/redemption of investments
(other  than  inter  scheme  transfer)  [Rs. in Crores]</v>
      </c>
      <c r="B84" s="96">
        <f>IF(I84&lt;&gt;"",VLOOKUP(G84,'TB Mapping'!A:D,4,0),"")</f>
        <v>0</v>
      </c>
      <c r="C84" s="98">
        <f t="shared" si="4"/>
        <v>4.5303066320000003</v>
      </c>
      <c r="D84" s="183">
        <f t="shared" si="5"/>
        <v>4.5303066320000003</v>
      </c>
      <c r="E84" s="183">
        <f>VLOOKUP(G84,'TB Mapping'!A:E,5,0)</f>
        <v>0</v>
      </c>
      <c r="F84" s="218" t="s">
        <v>99</v>
      </c>
      <c r="G84" s="218" t="s">
        <v>174</v>
      </c>
      <c r="H84" s="218" t="s">
        <v>175</v>
      </c>
      <c r="I84" s="218" t="s">
        <v>500</v>
      </c>
      <c r="J84" s="219">
        <v>0</v>
      </c>
      <c r="K84" s="219">
        <v>0</v>
      </c>
      <c r="L84" s="219">
        <v>45303066.32</v>
      </c>
      <c r="M84" s="219">
        <v>0</v>
      </c>
      <c r="N84" s="219">
        <v>45303066.32</v>
      </c>
      <c r="O84" s="219">
        <v>0</v>
      </c>
      <c r="P84" s="85">
        <f t="shared" si="3"/>
        <v>45303066.32</v>
      </c>
      <c r="Q84" s="85">
        <f t="shared" si="6"/>
        <v>45303066.32</v>
      </c>
    </row>
    <row r="85" spans="1:17">
      <c r="A85" s="96" t="str">
        <f>IF(I85&lt;&gt;"",VLOOKUP(G85,'TB Mapping'!A:D,3,0),"")</f>
        <v>Management Fees [Rs. in Crores]</v>
      </c>
      <c r="B85" s="96" t="str">
        <f>IF(I85&lt;&gt;"",VLOOKUP(G85,'TB Mapping'!A:D,4,0),"")</f>
        <v>Total Recurring Expenses of the Scheme (including 6.1 and 6.2) [Rs. in Crores]</v>
      </c>
      <c r="C85" s="98">
        <f t="shared" si="4"/>
        <v>1.1112916E-2</v>
      </c>
      <c r="D85" s="183">
        <f t="shared" si="5"/>
        <v>1.1112916E-2</v>
      </c>
      <c r="E85" s="183" t="str">
        <f>VLOOKUP(G85,'TB Mapping'!A:E,5,0)</f>
        <v>Regular Plan</v>
      </c>
      <c r="F85" s="218" t="s">
        <v>99</v>
      </c>
      <c r="G85" s="218" t="s">
        <v>205</v>
      </c>
      <c r="H85" s="218" t="s">
        <v>206</v>
      </c>
      <c r="I85" s="218" t="s">
        <v>500</v>
      </c>
      <c r="J85" s="219">
        <v>0</v>
      </c>
      <c r="K85" s="219">
        <v>0</v>
      </c>
      <c r="L85" s="219">
        <v>127818.06</v>
      </c>
      <c r="M85" s="219">
        <v>16688.900000000001</v>
      </c>
      <c r="N85" s="219">
        <v>111129.16</v>
      </c>
      <c r="O85" s="219">
        <v>0</v>
      </c>
      <c r="P85" s="85">
        <f t="shared" si="3"/>
        <v>111129.16</v>
      </c>
      <c r="Q85" s="85">
        <f t="shared" si="6"/>
        <v>111129.16</v>
      </c>
    </row>
    <row r="86" spans="1:17">
      <c r="A86" s="96" t="str">
        <f>IF(I86&lt;&gt;"",VLOOKUP(G86,'TB Mapping'!A:D,3,0),"")</f>
        <v>Management Fees [Rs. in Crores]</v>
      </c>
      <c r="B86" s="96" t="str">
        <f>IF(I86&lt;&gt;"",VLOOKUP(G86,'TB Mapping'!A:D,4,0),"")</f>
        <v>Total Recurring Expenses of the Scheme (including 6.1 and 6.2) [Rs. in Crores]</v>
      </c>
      <c r="C86" s="98">
        <f t="shared" si="4"/>
        <v>1.4077564570000001</v>
      </c>
      <c r="D86" s="183">
        <f t="shared" si="5"/>
        <v>1.4077564570000001</v>
      </c>
      <c r="E86" s="183" t="str">
        <f>VLOOKUP(G86,'TB Mapping'!A:E,5,0)</f>
        <v>Regular Plan</v>
      </c>
      <c r="F86" s="218" t="s">
        <v>99</v>
      </c>
      <c r="G86" s="218" t="s">
        <v>207</v>
      </c>
      <c r="H86" s="218" t="s">
        <v>208</v>
      </c>
      <c r="I86" s="218" t="s">
        <v>500</v>
      </c>
      <c r="J86" s="219">
        <v>0</v>
      </c>
      <c r="K86" s="219">
        <v>0</v>
      </c>
      <c r="L86" s="219">
        <v>16184535.630000001</v>
      </c>
      <c r="M86" s="219">
        <v>2106971.06</v>
      </c>
      <c r="N86" s="219">
        <v>14077564.57</v>
      </c>
      <c r="O86" s="219">
        <v>0</v>
      </c>
      <c r="P86" s="85">
        <f t="shared" si="3"/>
        <v>14077564.57</v>
      </c>
      <c r="Q86" s="85">
        <f t="shared" si="6"/>
        <v>14077564.57</v>
      </c>
    </row>
    <row r="87" spans="1:17">
      <c r="A87" s="96" t="str">
        <f>IF(I87&lt;&gt;"",VLOOKUP(G87,'TB Mapping'!A:D,3,0),"")</f>
        <v>Management Fees [Rs. in Crores]</v>
      </c>
      <c r="B87" s="96" t="str">
        <f>IF(I87&lt;&gt;"",VLOOKUP(G87,'TB Mapping'!A:D,4,0),"")</f>
        <v>Total Recurring Expenses of the Scheme (including 6.1 and 6.2) [Rs. in Crores]</v>
      </c>
      <c r="C87" s="98">
        <f t="shared" si="4"/>
        <v>1.0392240000000001E-3</v>
      </c>
      <c r="D87" s="183">
        <f t="shared" si="5"/>
        <v>1.0392240000000001E-3</v>
      </c>
      <c r="E87" s="183" t="str">
        <f>VLOOKUP(G87,'TB Mapping'!A:E,5,0)</f>
        <v>Direct Plan</v>
      </c>
      <c r="F87" s="218" t="s">
        <v>99</v>
      </c>
      <c r="G87" s="218" t="s">
        <v>225</v>
      </c>
      <c r="H87" s="218" t="s">
        <v>226</v>
      </c>
      <c r="I87" s="218" t="s">
        <v>500</v>
      </c>
      <c r="J87" s="219">
        <v>0</v>
      </c>
      <c r="K87" s="219">
        <v>0</v>
      </c>
      <c r="L87" s="219">
        <v>12007.21</v>
      </c>
      <c r="M87" s="219">
        <v>1614.97</v>
      </c>
      <c r="N87" s="219">
        <v>10392.24</v>
      </c>
      <c r="O87" s="219">
        <v>0</v>
      </c>
      <c r="P87" s="85">
        <f t="shared" si="3"/>
        <v>10392.24</v>
      </c>
      <c r="Q87" s="85">
        <f t="shared" si="6"/>
        <v>10392.24</v>
      </c>
    </row>
    <row r="88" spans="1:17">
      <c r="A88" s="96" t="str">
        <f>IF(I88&lt;&gt;"",VLOOKUP(G88,'TB Mapping'!A:D,3,0),"")</f>
        <v>Management Fees [Rs. in Crores]</v>
      </c>
      <c r="B88" s="96" t="str">
        <f>IF(I88&lt;&gt;"",VLOOKUP(G88,'TB Mapping'!A:D,4,0),"")</f>
        <v>Total Recurring Expenses of the Scheme (including 6.1 and 6.2) [Rs. in Crores]</v>
      </c>
      <c r="C88" s="98">
        <f t="shared" si="4"/>
        <v>0.23236231499999999</v>
      </c>
      <c r="D88" s="183">
        <f t="shared" si="5"/>
        <v>0.23236231499999999</v>
      </c>
      <c r="E88" s="183" t="str">
        <f>VLOOKUP(G88,'TB Mapping'!A:E,5,0)</f>
        <v>Direct Plan</v>
      </c>
      <c r="F88" s="218" t="s">
        <v>99</v>
      </c>
      <c r="G88" s="218" t="s">
        <v>227</v>
      </c>
      <c r="H88" s="218" t="s">
        <v>228</v>
      </c>
      <c r="I88" s="218" t="s">
        <v>500</v>
      </c>
      <c r="J88" s="219">
        <v>0</v>
      </c>
      <c r="K88" s="219">
        <v>0</v>
      </c>
      <c r="L88" s="219">
        <v>2692466.77</v>
      </c>
      <c r="M88" s="219">
        <v>368843.62</v>
      </c>
      <c r="N88" s="219">
        <v>2323623.15</v>
      </c>
      <c r="O88" s="219">
        <v>0</v>
      </c>
      <c r="P88" s="85">
        <f t="shared" si="3"/>
        <v>2323623.15</v>
      </c>
      <c r="Q88" s="85">
        <f t="shared" si="6"/>
        <v>2323623.15</v>
      </c>
    </row>
    <row r="89" spans="1:17">
      <c r="A89" s="96" t="str">
        <f>IF(I89&lt;&gt;"",VLOOKUP(G89,'TB Mapping'!A:D,3,0),"")</f>
        <v xml:space="preserve">    - Other expenses</v>
      </c>
      <c r="B89" s="96" t="str">
        <f>IF(I89&lt;&gt;"",VLOOKUP(G89,'TB Mapping'!A:D,4,0),"")</f>
        <v>Total Recurring Expenses of the Scheme (including 6.1 and 6.2) [Rs. in Crores]</v>
      </c>
      <c r="C89" s="98">
        <f t="shared" si="4"/>
        <v>8.7280620000000017E-3</v>
      </c>
      <c r="D89" s="183">
        <f t="shared" si="5"/>
        <v>8.728062E-3</v>
      </c>
      <c r="E89" s="183" t="str">
        <f>VLOOKUP(G89,'TB Mapping'!A:E,5,0)</f>
        <v>Regular Plan</v>
      </c>
      <c r="F89" s="218" t="s">
        <v>99</v>
      </c>
      <c r="G89" s="218" t="s">
        <v>253</v>
      </c>
      <c r="H89" s="218" t="s">
        <v>254</v>
      </c>
      <c r="I89" s="218" t="s">
        <v>500</v>
      </c>
      <c r="J89" s="219">
        <v>0</v>
      </c>
      <c r="K89" s="219">
        <v>0</v>
      </c>
      <c r="L89" s="219">
        <v>88960.02</v>
      </c>
      <c r="M89" s="219">
        <v>1679.4</v>
      </c>
      <c r="N89" s="219">
        <v>87280.62</v>
      </c>
      <c r="O89" s="219">
        <v>0</v>
      </c>
      <c r="P89" s="85">
        <f t="shared" si="3"/>
        <v>87280.62</v>
      </c>
      <c r="Q89" s="85">
        <f t="shared" si="6"/>
        <v>87280.62</v>
      </c>
    </row>
    <row r="90" spans="1:17">
      <c r="A90" s="96" t="str">
        <f>IF(I90&lt;&gt;"",VLOOKUP(G90,'TB Mapping'!A:D,3,0),"")</f>
        <v xml:space="preserve">    - Other expenses</v>
      </c>
      <c r="B90" s="96" t="str">
        <f>IF(I90&lt;&gt;"",VLOOKUP(G90,'TB Mapping'!A:D,4,0),"")</f>
        <v>Total Recurring Expenses of the Scheme (including 6.1 and 6.2) [Rs. in Crores]</v>
      </c>
      <c r="C90" s="98">
        <f t="shared" si="4"/>
        <v>1.113348411</v>
      </c>
      <c r="D90" s="183">
        <f t="shared" si="5"/>
        <v>1.113348411</v>
      </c>
      <c r="E90" s="183" t="str">
        <f>VLOOKUP(G90,'TB Mapping'!A:E,5,0)</f>
        <v>Regular Plan</v>
      </c>
      <c r="F90" s="218" t="s">
        <v>99</v>
      </c>
      <c r="G90" s="218" t="s">
        <v>255</v>
      </c>
      <c r="H90" s="218" t="s">
        <v>256</v>
      </c>
      <c r="I90" s="218" t="s">
        <v>500</v>
      </c>
      <c r="J90" s="219">
        <v>0</v>
      </c>
      <c r="K90" s="219">
        <v>0</v>
      </c>
      <c r="L90" s="219">
        <v>11342612.550000001</v>
      </c>
      <c r="M90" s="219">
        <v>209128.44</v>
      </c>
      <c r="N90" s="219">
        <v>11133484.109999999</v>
      </c>
      <c r="O90" s="219">
        <v>0</v>
      </c>
      <c r="P90" s="85">
        <f t="shared" si="3"/>
        <v>11133484.109999999</v>
      </c>
      <c r="Q90" s="85">
        <f t="shared" si="6"/>
        <v>11133484.109999999</v>
      </c>
    </row>
    <row r="91" spans="1:17">
      <c r="A91" s="96" t="str">
        <f>IF(I91&lt;&gt;"",VLOOKUP(G91,'TB Mapping'!A:D,3,0),"")</f>
        <v xml:space="preserve">    - Other expenses</v>
      </c>
      <c r="B91" s="96" t="str">
        <f>IF(I91&lt;&gt;"",VLOOKUP(G91,'TB Mapping'!A:D,4,0),"")</f>
        <v>Total Recurring Expenses of the Scheme (including 6.1 and 6.2) [Rs. in Crores]</v>
      </c>
      <c r="C91" s="98">
        <f t="shared" si="4"/>
        <v>8.5025599999999997E-4</v>
      </c>
      <c r="D91" s="183">
        <f t="shared" si="5"/>
        <v>8.5025599999999997E-4</v>
      </c>
      <c r="E91" s="183" t="str">
        <f>VLOOKUP(G91,'TB Mapping'!A:E,5,0)</f>
        <v>Direct Plan</v>
      </c>
      <c r="F91" s="218" t="s">
        <v>99</v>
      </c>
      <c r="G91" s="218" t="s">
        <v>273</v>
      </c>
      <c r="H91" s="218" t="s">
        <v>274</v>
      </c>
      <c r="I91" s="218" t="s">
        <v>500</v>
      </c>
      <c r="J91" s="219">
        <v>0</v>
      </c>
      <c r="K91" s="219">
        <v>0</v>
      </c>
      <c r="L91" s="219">
        <v>8687.1</v>
      </c>
      <c r="M91" s="219">
        <v>184.54</v>
      </c>
      <c r="N91" s="219">
        <v>8502.56</v>
      </c>
      <c r="O91" s="219">
        <v>0</v>
      </c>
      <c r="P91" s="85">
        <f t="shared" si="3"/>
        <v>8502.56</v>
      </c>
    </row>
    <row r="92" spans="1:17">
      <c r="A92" s="96" t="str">
        <f>IF(I92&lt;&gt;"",VLOOKUP(G92,'TB Mapping'!A:D,3,0),"")</f>
        <v xml:space="preserve">    - Other expenses</v>
      </c>
      <c r="B92" s="96" t="str">
        <f>IF(I92&lt;&gt;"",VLOOKUP(G92,'TB Mapping'!A:D,4,0),"")</f>
        <v>Total Recurring Expenses of the Scheme (including 6.1 and 6.2) [Rs. in Crores]</v>
      </c>
      <c r="C92" s="98">
        <f t="shared" si="4"/>
        <v>0.18799871099999999</v>
      </c>
      <c r="D92" s="183">
        <f t="shared" si="5"/>
        <v>0.18799871100000001</v>
      </c>
      <c r="E92" s="183" t="str">
        <f>VLOOKUP(G92,'TB Mapping'!A:E,5,0)</f>
        <v>Direct Plan</v>
      </c>
      <c r="F92" s="218" t="s">
        <v>99</v>
      </c>
      <c r="G92" s="218" t="s">
        <v>275</v>
      </c>
      <c r="H92" s="218" t="s">
        <v>276</v>
      </c>
      <c r="I92" s="218" t="s">
        <v>500</v>
      </c>
      <c r="J92" s="219">
        <v>0</v>
      </c>
      <c r="K92" s="219">
        <v>0</v>
      </c>
      <c r="L92" s="219">
        <v>1925175.93</v>
      </c>
      <c r="M92" s="219">
        <v>45188.82</v>
      </c>
      <c r="N92" s="219">
        <v>1879987.11</v>
      </c>
      <c r="O92" s="219">
        <v>0</v>
      </c>
      <c r="P92" s="85">
        <f t="shared" si="3"/>
        <v>1879987.11</v>
      </c>
    </row>
    <row r="93" spans="1:17">
      <c r="A93" s="96" t="str">
        <f>IF(I93&lt;&gt;"",VLOOKUP(G93,'TB Mapping'!A:D,3,0),"")</f>
        <v xml:space="preserve">    - Commission</v>
      </c>
      <c r="B93" s="96" t="str">
        <f>IF(I93&lt;&gt;"",VLOOKUP(G93,'TB Mapping'!A:D,4,0),"")</f>
        <v>Total Recurring Expenses of the Scheme (including 6.1 and 6.2) [Rs. in Crores]</v>
      </c>
      <c r="C93" s="98">
        <f t="shared" si="4"/>
        <v>7.1557706999999998E-2</v>
      </c>
      <c r="D93" s="183">
        <f t="shared" si="5"/>
        <v>7.1557706999999998E-2</v>
      </c>
      <c r="E93" s="183" t="str">
        <f>VLOOKUP(G93,'TB Mapping'!A:E,5,0)</f>
        <v>Regular Plan</v>
      </c>
      <c r="F93" s="218" t="s">
        <v>99</v>
      </c>
      <c r="G93" s="218" t="s">
        <v>293</v>
      </c>
      <c r="H93" s="218" t="s">
        <v>286</v>
      </c>
      <c r="I93" s="218" t="s">
        <v>500</v>
      </c>
      <c r="J93" s="219">
        <v>0</v>
      </c>
      <c r="K93" s="219">
        <v>0</v>
      </c>
      <c r="L93" s="219">
        <v>735097.63</v>
      </c>
      <c r="M93" s="219">
        <v>19520.560000000001</v>
      </c>
      <c r="N93" s="219">
        <v>715577.07</v>
      </c>
      <c r="O93" s="219">
        <v>0</v>
      </c>
      <c r="P93" s="85">
        <f t="shared" si="3"/>
        <v>715577.07</v>
      </c>
    </row>
    <row r="94" spans="1:17">
      <c r="A94" s="96" t="str">
        <f>IF(I94&lt;&gt;"",VLOOKUP(G94,'TB Mapping'!A:D,3,0),"")</f>
        <v xml:space="preserve">    - Commission</v>
      </c>
      <c r="B94" s="96" t="str">
        <f>IF(I94&lt;&gt;"",VLOOKUP(G94,'TB Mapping'!A:D,4,0),"")</f>
        <v>Total Recurring Expenses of the Scheme (including 6.1 and 6.2) [Rs. in Crores]</v>
      </c>
      <c r="C94" s="98">
        <f t="shared" si="4"/>
        <v>9.1338672499999998</v>
      </c>
      <c r="D94" s="183">
        <f t="shared" si="5"/>
        <v>9.1338672499999998</v>
      </c>
      <c r="E94" s="183" t="str">
        <f>VLOOKUP(G94,'TB Mapping'!A:E,5,0)</f>
        <v>Regular Plan</v>
      </c>
      <c r="F94" s="218" t="s">
        <v>99</v>
      </c>
      <c r="G94" s="218" t="s">
        <v>294</v>
      </c>
      <c r="H94" s="218" t="s">
        <v>286</v>
      </c>
      <c r="I94" s="218" t="s">
        <v>500</v>
      </c>
      <c r="J94" s="219">
        <v>0</v>
      </c>
      <c r="K94" s="219">
        <v>0</v>
      </c>
      <c r="L94" s="219">
        <v>93780940.780000001</v>
      </c>
      <c r="M94" s="219">
        <v>2442268.2799999998</v>
      </c>
      <c r="N94" s="219">
        <v>91338672.5</v>
      </c>
      <c r="O94" s="219">
        <v>0</v>
      </c>
      <c r="P94" s="85">
        <f t="shared" si="3"/>
        <v>91338672.5</v>
      </c>
    </row>
    <row r="95" spans="1:17">
      <c r="A95" s="96" t="str">
        <f>IF(I95&lt;&gt;"",VLOOKUP(G95,'TB Mapping'!A:D,3,0),"")</f>
        <v xml:space="preserve">    - Other expenses</v>
      </c>
      <c r="B95" s="96" t="str">
        <f>IF(I95&lt;&gt;"",VLOOKUP(G95,'TB Mapping'!A:D,4,0),"")</f>
        <v>Total Recurring Expenses of the Scheme (including 6.1 and 6.2) [Rs. in Crores]</v>
      </c>
      <c r="C95" s="98">
        <f t="shared" si="4"/>
        <v>0.148704379</v>
      </c>
      <c r="D95" s="183">
        <f t="shared" si="5"/>
        <v>0.148704379</v>
      </c>
      <c r="E95" s="183">
        <f>VLOOKUP(G95,'TB Mapping'!A:E,5,0)</f>
        <v>0</v>
      </c>
      <c r="F95" s="218" t="s">
        <v>99</v>
      </c>
      <c r="G95" s="218" t="s">
        <v>300</v>
      </c>
      <c r="H95" s="218" t="s">
        <v>301</v>
      </c>
      <c r="I95" s="218" t="s">
        <v>500</v>
      </c>
      <c r="J95" s="219">
        <v>0</v>
      </c>
      <c r="K95" s="219">
        <v>0</v>
      </c>
      <c r="L95" s="219">
        <v>1711514.46</v>
      </c>
      <c r="M95" s="219">
        <v>224470.67</v>
      </c>
      <c r="N95" s="219">
        <v>1487043.79</v>
      </c>
      <c r="O95" s="219">
        <v>0</v>
      </c>
      <c r="P95" s="85">
        <f t="shared" si="3"/>
        <v>1487043.79</v>
      </c>
    </row>
    <row r="96" spans="1:17">
      <c r="A96" s="96" t="str">
        <f>IF(I96&lt;&gt;"",VLOOKUP(G96,'TB Mapping'!A:D,3,0),"")</f>
        <v xml:space="preserve">    - Other expenses</v>
      </c>
      <c r="B96" s="96" t="str">
        <f>IF(I96&lt;&gt;"",VLOOKUP(G96,'TB Mapping'!A:D,4,0),"")</f>
        <v>Total Recurring Expenses of the Scheme (including 6.1 and 6.2) [Rs. in Crores]</v>
      </c>
      <c r="C96" s="98">
        <f t="shared" si="4"/>
        <v>0.148704379</v>
      </c>
      <c r="D96" s="183">
        <f t="shared" si="5"/>
        <v>0.148704379</v>
      </c>
      <c r="E96" s="183">
        <f>VLOOKUP(G96,'TB Mapping'!A:E,5,0)</f>
        <v>0</v>
      </c>
      <c r="F96" s="218" t="s">
        <v>99</v>
      </c>
      <c r="G96" s="218" t="s">
        <v>302</v>
      </c>
      <c r="H96" s="218" t="s">
        <v>303</v>
      </c>
      <c r="I96" s="218" t="s">
        <v>500</v>
      </c>
      <c r="J96" s="219">
        <v>0</v>
      </c>
      <c r="K96" s="219">
        <v>0</v>
      </c>
      <c r="L96" s="219">
        <v>1711514.46</v>
      </c>
      <c r="M96" s="219">
        <v>224470.67</v>
      </c>
      <c r="N96" s="219">
        <v>1487043.79</v>
      </c>
      <c r="O96" s="219">
        <v>0</v>
      </c>
      <c r="P96" s="85">
        <f t="shared" si="3"/>
        <v>1487043.79</v>
      </c>
    </row>
    <row r="97" spans="1:17">
      <c r="A97" s="96" t="str">
        <f>IF(I97&lt;&gt;"",VLOOKUP(G97,'TB Mapping'!A:D,3,0),"")</f>
        <v>Exp Paid</v>
      </c>
      <c r="B97" s="96">
        <f>IF(I97&lt;&gt;"",VLOOKUP(G97,'TB Mapping'!A:D,4,0),"")</f>
        <v>0</v>
      </c>
      <c r="C97" s="98">
        <f t="shared" si="4"/>
        <v>-1.3109254400000001</v>
      </c>
      <c r="D97" s="183">
        <f t="shared" si="5"/>
        <v>-1.3109254400000001</v>
      </c>
      <c r="E97" s="183">
        <f>VLOOKUP(G97,'TB Mapping'!A:E,5,0)</f>
        <v>0</v>
      </c>
      <c r="F97" s="218" t="s">
        <v>99</v>
      </c>
      <c r="G97" s="218" t="s">
        <v>304</v>
      </c>
      <c r="H97" s="218" t="s">
        <v>305</v>
      </c>
      <c r="I97" s="218" t="s">
        <v>500</v>
      </c>
      <c r="J97" s="219">
        <v>0</v>
      </c>
      <c r="K97" s="219">
        <v>0</v>
      </c>
      <c r="L97" s="219">
        <v>36182.92</v>
      </c>
      <c r="M97" s="219">
        <v>13145437.32</v>
      </c>
      <c r="N97" s="219">
        <v>0</v>
      </c>
      <c r="O97" s="219">
        <v>13109254.4</v>
      </c>
      <c r="P97" s="85">
        <f t="shared" si="3"/>
        <v>-13109254.4</v>
      </c>
    </row>
    <row r="98" spans="1:17">
      <c r="A98" s="96" t="str">
        <f>IF(I98&lt;&gt;"",VLOOKUP(G98,'TB Mapping'!A:D,3,0),"")</f>
        <v>Exp paid</v>
      </c>
      <c r="B98" s="96">
        <f>IF(I98&lt;&gt;"",VLOOKUP(G98,'TB Mapping'!A:D,4,0),"")</f>
        <v>0</v>
      </c>
      <c r="C98" s="98">
        <f t="shared" si="4"/>
        <v>2.3599999999999999E-2</v>
      </c>
      <c r="D98" s="183">
        <f t="shared" si="5"/>
        <v>2.3599999999999999E-2</v>
      </c>
      <c r="E98" s="183">
        <f>VLOOKUP(G98,'TB Mapping'!A:E,5,0)</f>
        <v>0</v>
      </c>
      <c r="F98" s="218" t="s">
        <v>99</v>
      </c>
      <c r="G98" s="218" t="s">
        <v>427</v>
      </c>
      <c r="H98" s="218" t="s">
        <v>428</v>
      </c>
      <c r="I98" s="218" t="s">
        <v>500</v>
      </c>
      <c r="J98" s="219">
        <v>0</v>
      </c>
      <c r="K98" s="219">
        <v>0</v>
      </c>
      <c r="L98" s="219">
        <v>236000</v>
      </c>
      <c r="M98" s="219">
        <v>0</v>
      </c>
      <c r="N98" s="219">
        <v>236000</v>
      </c>
      <c r="O98" s="219">
        <v>0</v>
      </c>
      <c r="P98" s="85">
        <f t="shared" si="3"/>
        <v>236000</v>
      </c>
    </row>
    <row r="99" spans="1:17">
      <c r="A99" s="96" t="str">
        <f>IF(I99&lt;&gt;"",VLOOKUP(G99,'TB Mapping'!A:D,3,0),"")</f>
        <v>Exp Paid</v>
      </c>
      <c r="B99" s="96">
        <f>IF(I99&lt;&gt;"",VLOOKUP(G99,'TB Mapping'!A:D,4,0),"")</f>
        <v>0</v>
      </c>
      <c r="C99" s="98">
        <f t="shared" si="4"/>
        <v>0.54097410000000001</v>
      </c>
      <c r="D99" s="183">
        <f t="shared" si="5"/>
        <v>0.54097410000000001</v>
      </c>
      <c r="E99" s="183">
        <f>VLOOKUP(G99,'TB Mapping'!A:E,5,0)</f>
        <v>0</v>
      </c>
      <c r="F99" s="218" t="s">
        <v>99</v>
      </c>
      <c r="G99" s="218" t="s">
        <v>442</v>
      </c>
      <c r="H99" s="218" t="s">
        <v>443</v>
      </c>
      <c r="I99" s="218" t="s">
        <v>500</v>
      </c>
      <c r="J99" s="219">
        <v>0</v>
      </c>
      <c r="K99" s="219">
        <v>0</v>
      </c>
      <c r="L99" s="219">
        <v>5409741</v>
      </c>
      <c r="M99" s="219">
        <v>0</v>
      </c>
      <c r="N99" s="219">
        <v>5409741</v>
      </c>
      <c r="O99" s="219">
        <v>0</v>
      </c>
      <c r="P99" s="85">
        <f t="shared" si="3"/>
        <v>5409741</v>
      </c>
    </row>
    <row r="100" spans="1:17">
      <c r="A100" s="96" t="str">
        <f>IF(I100&lt;&gt;"",VLOOKUP(G100,'TB Mapping'!A:D,3,0),"")</f>
        <v>Exp Paid</v>
      </c>
      <c r="B100" s="96">
        <f>IF(I100&lt;&gt;"",VLOOKUP(G100,'TB Mapping'!A:D,4,0),"")</f>
        <v>0</v>
      </c>
      <c r="C100" s="98">
        <f t="shared" si="4"/>
        <v>3.9207030999999996E-2</v>
      </c>
      <c r="D100" s="183">
        <f t="shared" si="5"/>
        <v>3.9207030999999996E-2</v>
      </c>
      <c r="E100" s="183">
        <f>VLOOKUP(G100,'TB Mapping'!A:E,5,0)</f>
        <v>0</v>
      </c>
      <c r="F100" s="218" t="s">
        <v>99</v>
      </c>
      <c r="G100" s="218" t="s">
        <v>313</v>
      </c>
      <c r="H100" s="218" t="s">
        <v>314</v>
      </c>
      <c r="I100" s="218" t="s">
        <v>500</v>
      </c>
      <c r="J100" s="219">
        <v>0</v>
      </c>
      <c r="K100" s="219">
        <v>0</v>
      </c>
      <c r="L100" s="219">
        <v>392070.31</v>
      </c>
      <c r="M100" s="219">
        <v>0</v>
      </c>
      <c r="N100" s="219">
        <v>392070.31</v>
      </c>
      <c r="O100" s="219">
        <v>0</v>
      </c>
      <c r="P100" s="85">
        <f t="shared" si="3"/>
        <v>392070.31</v>
      </c>
    </row>
    <row r="101" spans="1:17">
      <c r="A101" s="96" t="str">
        <f>IF(I101&lt;&gt;"",VLOOKUP(G101,'TB Mapping'!A:D,3,0),"")</f>
        <v>Exp Paid</v>
      </c>
      <c r="B101" s="96">
        <f>IF(I101&lt;&gt;"",VLOOKUP(G101,'TB Mapping'!A:D,4,0),"")</f>
        <v>0</v>
      </c>
      <c r="C101" s="98">
        <f t="shared" si="4"/>
        <v>9.4849999999999998E-6</v>
      </c>
      <c r="D101" s="183">
        <f t="shared" si="5"/>
        <v>9.4849999999999998E-6</v>
      </c>
      <c r="E101" s="183">
        <f>VLOOKUP(G101,'TB Mapping'!A:E,5,0)</f>
        <v>0</v>
      </c>
      <c r="F101" s="218" t="s">
        <v>99</v>
      </c>
      <c r="G101" s="218" t="s">
        <v>315</v>
      </c>
      <c r="H101" s="218" t="s">
        <v>316</v>
      </c>
      <c r="I101" s="218" t="s">
        <v>500</v>
      </c>
      <c r="J101" s="219">
        <v>0</v>
      </c>
      <c r="K101" s="219">
        <v>0</v>
      </c>
      <c r="L101" s="219">
        <v>94.85</v>
      </c>
      <c r="M101" s="219">
        <v>0</v>
      </c>
      <c r="N101" s="219">
        <v>94.85</v>
      </c>
      <c r="O101" s="219">
        <v>0</v>
      </c>
      <c r="P101" s="85">
        <f t="shared" si="3"/>
        <v>94.85</v>
      </c>
    </row>
    <row r="102" spans="1:17">
      <c r="A102" s="96" t="str">
        <f>IF(I102&lt;&gt;"",VLOOKUP(G102,'TB Mapping'!A:D,3,0),"")</f>
        <v>Exp Paid</v>
      </c>
      <c r="B102" s="96">
        <f>IF(I102&lt;&gt;"",VLOOKUP(G102,'TB Mapping'!A:D,4,0),"")</f>
        <v>0</v>
      </c>
      <c r="C102" s="98">
        <f t="shared" si="4"/>
        <v>1.1865040000000001E-3</v>
      </c>
      <c r="D102" s="183">
        <f t="shared" si="5"/>
        <v>1.1865040000000001E-3</v>
      </c>
      <c r="E102" s="183">
        <f>VLOOKUP(G102,'TB Mapping'!A:E,5,0)</f>
        <v>0</v>
      </c>
      <c r="F102" s="218" t="s">
        <v>99</v>
      </c>
      <c r="G102" s="218" t="s">
        <v>319</v>
      </c>
      <c r="H102" s="218" t="s">
        <v>320</v>
      </c>
      <c r="I102" s="218" t="s">
        <v>500</v>
      </c>
      <c r="J102" s="219">
        <v>0</v>
      </c>
      <c r="K102" s="219">
        <v>0</v>
      </c>
      <c r="L102" s="219">
        <v>11865.04</v>
      </c>
      <c r="M102" s="219">
        <v>0</v>
      </c>
      <c r="N102" s="219">
        <v>11865.04</v>
      </c>
      <c r="O102" s="219">
        <v>0</v>
      </c>
      <c r="P102" s="85">
        <f t="shared" si="3"/>
        <v>11865.04</v>
      </c>
    </row>
    <row r="103" spans="1:17">
      <c r="A103" s="96" t="str">
        <f>IF(I103&lt;&gt;"",VLOOKUP(G103,'TB Mapping'!A:D,3,0),"")</f>
        <v>Exp Paid</v>
      </c>
      <c r="B103" s="96">
        <f>IF(I103&lt;&gt;"",VLOOKUP(G103,'TB Mapping'!A:D,4,0),"")</f>
        <v>0</v>
      </c>
      <c r="C103" s="98">
        <f t="shared" si="4"/>
        <v>6.4885289999999998E-3</v>
      </c>
      <c r="D103" s="183">
        <f t="shared" si="5"/>
        <v>6.4885289999999998E-3</v>
      </c>
      <c r="E103" s="183">
        <f>VLOOKUP(G103,'TB Mapping'!A:E,5,0)</f>
        <v>0</v>
      </c>
      <c r="F103" s="218" t="s">
        <v>99</v>
      </c>
      <c r="G103" s="218" t="s">
        <v>475</v>
      </c>
      <c r="H103" s="218" t="s">
        <v>476</v>
      </c>
      <c r="I103" s="218" t="s">
        <v>500</v>
      </c>
      <c r="J103" s="219">
        <v>0</v>
      </c>
      <c r="K103" s="219">
        <v>0</v>
      </c>
      <c r="L103" s="219">
        <v>64885.29</v>
      </c>
      <c r="M103" s="219">
        <v>0</v>
      </c>
      <c r="N103" s="219">
        <v>64885.29</v>
      </c>
      <c r="O103" s="219">
        <v>0</v>
      </c>
      <c r="P103" s="85">
        <f t="shared" si="3"/>
        <v>64885.29</v>
      </c>
    </row>
    <row r="104" spans="1:17">
      <c r="A104" s="96" t="str">
        <f>IF(I104&lt;&gt;"",VLOOKUP(G104,'TB Mapping'!A:D,3,0),"")</f>
        <v>Exp Paid</v>
      </c>
      <c r="B104" s="96">
        <f>IF(I104&lt;&gt;"",VLOOKUP(G104,'TB Mapping'!A:D,4,0),"")</f>
        <v>0</v>
      </c>
      <c r="C104" s="98">
        <f t="shared" si="4"/>
        <v>8.234514300000001E-2</v>
      </c>
      <c r="D104" s="183">
        <f t="shared" si="5"/>
        <v>8.234514300000001E-2</v>
      </c>
      <c r="E104" s="183">
        <f>VLOOKUP(G104,'TB Mapping'!A:E,5,0)</f>
        <v>0</v>
      </c>
      <c r="F104" s="218" t="s">
        <v>99</v>
      </c>
      <c r="G104" s="218" t="s">
        <v>444</v>
      </c>
      <c r="H104" s="218" t="s">
        <v>238</v>
      </c>
      <c r="I104" s="218" t="s">
        <v>500</v>
      </c>
      <c r="J104" s="219">
        <v>0</v>
      </c>
      <c r="K104" s="219">
        <v>0</v>
      </c>
      <c r="L104" s="219">
        <v>823451.43</v>
      </c>
      <c r="M104" s="219">
        <v>0</v>
      </c>
      <c r="N104" s="219">
        <v>823451.43</v>
      </c>
      <c r="O104" s="219">
        <v>0</v>
      </c>
      <c r="P104" s="85">
        <f t="shared" si="3"/>
        <v>823451.43</v>
      </c>
    </row>
    <row r="105" spans="1:17">
      <c r="A105" s="96" t="str">
        <f>IF(I105&lt;&gt;"",VLOOKUP(G105,'TB Mapping'!A:D,3,0),"")</f>
        <v>Exp Paid</v>
      </c>
      <c r="B105" s="96">
        <f>IF(I105&lt;&gt;"",VLOOKUP(G105,'TB Mapping'!A:D,4,0),"")</f>
        <v>0</v>
      </c>
      <c r="C105" s="98">
        <f t="shared" si="4"/>
        <v>9.3355360000000002E-3</v>
      </c>
      <c r="D105" s="183">
        <f t="shared" si="5"/>
        <v>9.3355360000000002E-3</v>
      </c>
      <c r="E105" s="183">
        <f>VLOOKUP(G105,'TB Mapping'!A:E,5,0)</f>
        <v>0</v>
      </c>
      <c r="F105" s="218" t="s">
        <v>99</v>
      </c>
      <c r="G105" s="218" t="s">
        <v>909</v>
      </c>
      <c r="H105" s="218" t="s">
        <v>910</v>
      </c>
      <c r="I105" s="218" t="s">
        <v>500</v>
      </c>
      <c r="J105" s="219">
        <v>0</v>
      </c>
      <c r="K105" s="219">
        <v>0</v>
      </c>
      <c r="L105" s="219">
        <v>93355.36</v>
      </c>
      <c r="M105" s="219">
        <v>0</v>
      </c>
      <c r="N105" s="219">
        <v>93355.36</v>
      </c>
      <c r="O105" s="219">
        <v>0</v>
      </c>
      <c r="P105" s="85">
        <f t="shared" si="3"/>
        <v>93355.36</v>
      </c>
    </row>
    <row r="106" spans="1:17">
      <c r="A106" s="96" t="str">
        <f>IF(I106&lt;&gt;"",VLOOKUP(G106,'TB Mapping'!A:D,3,0),"")</f>
        <v>Exp Paid</v>
      </c>
      <c r="B106" s="96">
        <f>IF(I106&lt;&gt;"",VLOOKUP(G106,'TB Mapping'!A:D,4,0),"")</f>
        <v>0</v>
      </c>
      <c r="C106" s="98">
        <f t="shared" si="4"/>
        <v>3.6698269999999996E-3</v>
      </c>
      <c r="D106" s="183">
        <f t="shared" si="5"/>
        <v>3.6698269999999996E-3</v>
      </c>
      <c r="E106" s="183">
        <f>VLOOKUP(G106,'TB Mapping'!A:E,5,0)</f>
        <v>0</v>
      </c>
      <c r="F106" s="218" t="s">
        <v>99</v>
      </c>
      <c r="G106" s="218" t="s">
        <v>611</v>
      </c>
      <c r="H106" s="218" t="s">
        <v>612</v>
      </c>
      <c r="I106" s="218" t="s">
        <v>500</v>
      </c>
      <c r="J106" s="219">
        <v>0</v>
      </c>
      <c r="K106" s="219">
        <v>0</v>
      </c>
      <c r="L106" s="219">
        <v>36698.269999999997</v>
      </c>
      <c r="M106" s="219">
        <v>0</v>
      </c>
      <c r="N106" s="219">
        <v>36698.269999999997</v>
      </c>
      <c r="O106" s="219">
        <v>0</v>
      </c>
      <c r="P106" s="85">
        <f t="shared" si="3"/>
        <v>36698.269999999997</v>
      </c>
      <c r="Q106" s="85">
        <f t="shared" ref="Q106" si="7">N106-O106</f>
        <v>36698.269999999997</v>
      </c>
    </row>
    <row r="107" spans="1:17">
      <c r="A107" s="96" t="str">
        <f>IF(I107&lt;&gt;"",VLOOKUP(G107,'TB Mapping'!A:D,3,0),"")</f>
        <v>Exp Paid</v>
      </c>
      <c r="B107" s="96">
        <f>IF(I107&lt;&gt;"",VLOOKUP(G107,'TB Mapping'!A:D,4,0),"")</f>
        <v>0</v>
      </c>
      <c r="C107" s="98">
        <f t="shared" si="4"/>
        <v>0.18711196100000002</v>
      </c>
      <c r="D107" s="183">
        <f t="shared" si="5"/>
        <v>0.18711196100000002</v>
      </c>
      <c r="E107" s="183">
        <f>VLOOKUP(G107,'TB Mapping'!A:E,5,0)</f>
        <v>0</v>
      </c>
      <c r="F107" s="218" t="s">
        <v>99</v>
      </c>
      <c r="G107" s="218" t="s">
        <v>321</v>
      </c>
      <c r="H107" s="218" t="s">
        <v>322</v>
      </c>
      <c r="I107" s="218" t="s">
        <v>500</v>
      </c>
      <c r="J107" s="219">
        <v>0</v>
      </c>
      <c r="K107" s="219">
        <v>0</v>
      </c>
      <c r="L107" s="219">
        <v>1871119.61</v>
      </c>
      <c r="M107" s="219">
        <v>0</v>
      </c>
      <c r="N107" s="219">
        <v>1871119.61</v>
      </c>
      <c r="O107" s="219">
        <v>0</v>
      </c>
      <c r="P107" s="85">
        <f t="shared" si="3"/>
        <v>1871119.61</v>
      </c>
    </row>
    <row r="108" spans="1:17">
      <c r="A108" s="96" t="str">
        <f>IF(I108&lt;&gt;"",VLOOKUP(G108,'TB Mapping'!A:D,3,0),"")</f>
        <v>Exp Paid</v>
      </c>
      <c r="B108" s="96">
        <f>IF(I108&lt;&gt;"",VLOOKUP(G108,'TB Mapping'!A:D,4,0),"")</f>
        <v>0</v>
      </c>
      <c r="C108" s="98">
        <f t="shared" si="4"/>
        <v>5.9064900000000004E-3</v>
      </c>
      <c r="D108" s="183">
        <f t="shared" si="5"/>
        <v>5.9064900000000004E-3</v>
      </c>
      <c r="E108" s="183">
        <f>VLOOKUP(G108,'TB Mapping'!A:E,5,0)</f>
        <v>0</v>
      </c>
      <c r="F108" s="218" t="s">
        <v>99</v>
      </c>
      <c r="G108" s="218" t="s">
        <v>323</v>
      </c>
      <c r="H108" s="218" t="s">
        <v>324</v>
      </c>
      <c r="I108" s="218" t="s">
        <v>500</v>
      </c>
      <c r="J108" s="219">
        <v>0</v>
      </c>
      <c r="K108" s="219">
        <v>0</v>
      </c>
      <c r="L108" s="219">
        <v>59064.9</v>
      </c>
      <c r="M108" s="219">
        <v>0</v>
      </c>
      <c r="N108" s="219">
        <v>59064.9</v>
      </c>
      <c r="O108" s="219">
        <v>0</v>
      </c>
      <c r="P108" s="85">
        <f t="shared" si="3"/>
        <v>59064.9</v>
      </c>
    </row>
    <row r="109" spans="1:17">
      <c r="A109" s="96" t="str">
        <f>IF(I109&lt;&gt;"",VLOOKUP(G109,'TB Mapping'!A:D,3,0),"")</f>
        <v>Exp Paid</v>
      </c>
      <c r="B109" s="96">
        <f>IF(I109&lt;&gt;"",VLOOKUP(G109,'TB Mapping'!A:D,4,0),"")</f>
        <v>0</v>
      </c>
      <c r="C109" s="98">
        <f t="shared" si="4"/>
        <v>0.11565976000000001</v>
      </c>
      <c r="D109" s="183">
        <f t="shared" si="5"/>
        <v>0.11565976000000001</v>
      </c>
      <c r="E109" s="183">
        <f>VLOOKUP(G109,'TB Mapping'!A:E,5,0)</f>
        <v>0</v>
      </c>
      <c r="F109" s="218" t="s">
        <v>99</v>
      </c>
      <c r="G109" s="218" t="s">
        <v>479</v>
      </c>
      <c r="H109" s="218" t="s">
        <v>480</v>
      </c>
      <c r="I109" s="218" t="s">
        <v>500</v>
      </c>
      <c r="J109" s="219">
        <v>0</v>
      </c>
      <c r="K109" s="219">
        <v>0</v>
      </c>
      <c r="L109" s="219">
        <v>1156597.6000000001</v>
      </c>
      <c r="M109" s="219">
        <v>0</v>
      </c>
      <c r="N109" s="219">
        <v>1156597.6000000001</v>
      </c>
      <c r="O109" s="219">
        <v>0</v>
      </c>
      <c r="P109" s="85">
        <f t="shared" si="3"/>
        <v>1156597.6000000001</v>
      </c>
    </row>
    <row r="110" spans="1:17">
      <c r="A110" s="96" t="str">
        <f>IF(I110&lt;&gt;"",VLOOKUP(G110,'TB Mapping'!A:D,3,0),"")</f>
        <v>Exp Paid</v>
      </c>
      <c r="B110" s="96">
        <f>IF(I110&lt;&gt;"",VLOOKUP(G110,'TB Mapping'!A:D,4,0),"")</f>
        <v>0</v>
      </c>
      <c r="C110" s="98">
        <f t="shared" si="4"/>
        <v>0.11253052500000001</v>
      </c>
      <c r="D110" s="183">
        <f t="shared" si="5"/>
        <v>0.11253052500000001</v>
      </c>
      <c r="E110" s="183">
        <f>VLOOKUP(G110,'TB Mapping'!A:E,5,0)</f>
        <v>0</v>
      </c>
      <c r="F110" s="218" t="s">
        <v>99</v>
      </c>
      <c r="G110" s="218" t="s">
        <v>325</v>
      </c>
      <c r="H110" s="218" t="s">
        <v>326</v>
      </c>
      <c r="I110" s="218" t="s">
        <v>500</v>
      </c>
      <c r="J110" s="219">
        <v>0</v>
      </c>
      <c r="K110" s="219">
        <v>0</v>
      </c>
      <c r="L110" s="219">
        <v>1125305.25</v>
      </c>
      <c r="M110" s="219">
        <v>0</v>
      </c>
      <c r="N110" s="219">
        <v>1125305.25</v>
      </c>
      <c r="O110" s="219">
        <v>0</v>
      </c>
      <c r="P110" s="85">
        <f t="shared" si="3"/>
        <v>1125305.25</v>
      </c>
    </row>
    <row r="111" spans="1:17">
      <c r="A111" s="96" t="str">
        <f>IF(I111&lt;&gt;"",VLOOKUP(G111,'TB Mapping'!A:D,3,0),"")</f>
        <v>Exp Paid</v>
      </c>
      <c r="B111" s="96">
        <f>IF(I111&lt;&gt;"",VLOOKUP(G111,'TB Mapping'!A:D,4,0),"")</f>
        <v>0</v>
      </c>
      <c r="C111" s="98">
        <f t="shared" si="4"/>
        <v>1.7880812999999999E-2</v>
      </c>
      <c r="D111" s="183">
        <f t="shared" si="5"/>
        <v>1.7880812999999999E-2</v>
      </c>
      <c r="E111" s="183">
        <f>VLOOKUP(G111,'TB Mapping'!A:E,5,0)</f>
        <v>0</v>
      </c>
      <c r="F111" s="218" t="s">
        <v>99</v>
      </c>
      <c r="G111" s="218" t="s">
        <v>327</v>
      </c>
      <c r="H111" s="218" t="s">
        <v>328</v>
      </c>
      <c r="I111" s="218" t="s">
        <v>500</v>
      </c>
      <c r="J111" s="219">
        <v>0</v>
      </c>
      <c r="K111" s="219">
        <v>0</v>
      </c>
      <c r="L111" s="219">
        <v>178808.13</v>
      </c>
      <c r="M111" s="219">
        <v>0</v>
      </c>
      <c r="N111" s="219">
        <v>178808.13</v>
      </c>
      <c r="O111" s="219">
        <v>0</v>
      </c>
      <c r="P111" s="85">
        <f t="shared" si="3"/>
        <v>178808.13</v>
      </c>
    </row>
    <row r="112" spans="1:17">
      <c r="A112" s="96" t="str">
        <f>IF(I112&lt;&gt;"",VLOOKUP(G112,'TB Mapping'!A:D,3,0),"")</f>
        <v>Exp Paid</v>
      </c>
      <c r="B112" s="96">
        <f>IF(I112&lt;&gt;"",VLOOKUP(G112,'TB Mapping'!A:D,4,0),"")</f>
        <v>0</v>
      </c>
      <c r="C112" s="98">
        <f t="shared" si="4"/>
        <v>7.2351000000000004E-3</v>
      </c>
      <c r="D112" s="183">
        <f t="shared" si="5"/>
        <v>7.2351000000000004E-3</v>
      </c>
      <c r="E112" s="183">
        <f>VLOOKUP(G112,'TB Mapping'!A:E,5,0)</f>
        <v>0</v>
      </c>
      <c r="F112" s="218" t="s">
        <v>99</v>
      </c>
      <c r="G112" s="218" t="s">
        <v>449</v>
      </c>
      <c r="H112" s="218" t="s">
        <v>450</v>
      </c>
      <c r="I112" s="218" t="s">
        <v>500</v>
      </c>
      <c r="J112" s="219">
        <v>0</v>
      </c>
      <c r="K112" s="219">
        <v>0</v>
      </c>
      <c r="L112" s="219">
        <v>72351</v>
      </c>
      <c r="M112" s="219">
        <v>0</v>
      </c>
      <c r="N112" s="219">
        <v>72351</v>
      </c>
      <c r="O112" s="219">
        <v>0</v>
      </c>
      <c r="P112" s="85">
        <f t="shared" si="3"/>
        <v>72351</v>
      </c>
    </row>
    <row r="113" spans="1:16">
      <c r="A113" s="96" t="str">
        <f>IF(I113&lt;&gt;"",VLOOKUP(G113,'TB Mapping'!A:D,3,0),"")</f>
        <v>Exp Paid</v>
      </c>
      <c r="B113" s="96">
        <f>IF(I113&lt;&gt;"",VLOOKUP(G113,'TB Mapping'!A:D,4,0),"")</f>
        <v>0</v>
      </c>
      <c r="C113" s="98">
        <f t="shared" si="4"/>
        <v>7.3819126999999998E-2</v>
      </c>
      <c r="D113" s="183">
        <f t="shared" si="5"/>
        <v>7.3819126999999998E-2</v>
      </c>
      <c r="E113" s="183">
        <f>VLOOKUP(G113,'TB Mapping'!A:E,5,0)</f>
        <v>0</v>
      </c>
      <c r="F113" s="218" t="s">
        <v>99</v>
      </c>
      <c r="G113" s="218" t="s">
        <v>453</v>
      </c>
      <c r="H113" s="218" t="s">
        <v>454</v>
      </c>
      <c r="I113" s="218" t="s">
        <v>500</v>
      </c>
      <c r="J113" s="219">
        <v>0</v>
      </c>
      <c r="K113" s="219">
        <v>0</v>
      </c>
      <c r="L113" s="219">
        <v>755270.23</v>
      </c>
      <c r="M113" s="219">
        <v>17078.96</v>
      </c>
      <c r="N113" s="219">
        <v>738191.27</v>
      </c>
      <c r="O113" s="219">
        <v>0</v>
      </c>
      <c r="P113" s="85">
        <f t="shared" si="3"/>
        <v>738191.27</v>
      </c>
    </row>
    <row r="114" spans="1:16">
      <c r="A114" s="96" t="str">
        <f>IF(I114&lt;&gt;"",VLOOKUP(G114,'TB Mapping'!A:D,3,0),"")</f>
        <v>Exp Paid</v>
      </c>
      <c r="B114" s="96">
        <f>IF(I114&lt;&gt;"",VLOOKUP(G114,'TB Mapping'!A:D,4,0),"")</f>
        <v>0</v>
      </c>
      <c r="C114" s="98">
        <f t="shared" si="4"/>
        <v>7.3819126999999998E-2</v>
      </c>
      <c r="D114" s="183">
        <f t="shared" si="5"/>
        <v>7.3819126999999998E-2</v>
      </c>
      <c r="E114" s="183">
        <f>VLOOKUP(G114,'TB Mapping'!A:E,5,0)</f>
        <v>0</v>
      </c>
      <c r="F114" s="218" t="s">
        <v>99</v>
      </c>
      <c r="G114" s="218" t="s">
        <v>455</v>
      </c>
      <c r="H114" s="218" t="s">
        <v>456</v>
      </c>
      <c r="I114" s="218" t="s">
        <v>500</v>
      </c>
      <c r="J114" s="219">
        <v>0</v>
      </c>
      <c r="K114" s="219">
        <v>0</v>
      </c>
      <c r="L114" s="219">
        <v>755270.23</v>
      </c>
      <c r="M114" s="219">
        <v>17078.96</v>
      </c>
      <c r="N114" s="219">
        <v>738191.27</v>
      </c>
      <c r="O114" s="219">
        <v>0</v>
      </c>
      <c r="P114" s="85">
        <f t="shared" si="3"/>
        <v>738191.27</v>
      </c>
    </row>
    <row r="115" spans="1:16">
      <c r="A115" s="96" t="str">
        <f>IF(I115&lt;&gt;"",VLOOKUP(G115,'TB Mapping'!A:D,3,0),"")</f>
        <v>Exp Paid</v>
      </c>
      <c r="B115" s="96">
        <f>IF(I115&lt;&gt;"",VLOOKUP(G115,'TB Mapping'!A:D,4,0),"")</f>
        <v>0</v>
      </c>
      <c r="C115" s="98">
        <f t="shared" si="4"/>
        <v>3.6967929999999999E-3</v>
      </c>
      <c r="D115" s="183">
        <f t="shared" si="5"/>
        <v>3.6967929999999999E-3</v>
      </c>
      <c r="E115" s="183">
        <f>VLOOKUP(G115,'TB Mapping'!A:E,5,0)</f>
        <v>0</v>
      </c>
      <c r="F115" s="218" t="s">
        <v>99</v>
      </c>
      <c r="G115" s="218" t="s">
        <v>613</v>
      </c>
      <c r="H115" s="218" t="s">
        <v>614</v>
      </c>
      <c r="I115" s="218" t="s">
        <v>500</v>
      </c>
      <c r="J115" s="219">
        <v>0</v>
      </c>
      <c r="K115" s="219">
        <v>0</v>
      </c>
      <c r="L115" s="219">
        <v>36967.93</v>
      </c>
      <c r="M115" s="219">
        <v>0</v>
      </c>
      <c r="N115" s="219">
        <v>36967.93</v>
      </c>
      <c r="O115" s="219">
        <v>0</v>
      </c>
      <c r="P115" s="85">
        <f t="shared" si="3"/>
        <v>36967.93</v>
      </c>
    </row>
    <row r="116" spans="1:16">
      <c r="A116" s="96" t="str">
        <f>IF(I116&lt;&gt;"",VLOOKUP(G116,'TB Mapping'!A:D,3,0),"")</f>
        <v>Exp Paid</v>
      </c>
      <c r="B116" s="96">
        <f>IF(I116&lt;&gt;"",VLOOKUP(G116,'TB Mapping'!A:D,4,0),"")</f>
        <v>0</v>
      </c>
      <c r="C116" s="98">
        <f t="shared" si="4"/>
        <v>6.4495890000000004E-3</v>
      </c>
      <c r="D116" s="183">
        <f t="shared" si="5"/>
        <v>6.4495890000000004E-3</v>
      </c>
      <c r="E116" s="183">
        <f>VLOOKUP(G116,'TB Mapping'!A:E,5,0)</f>
        <v>0</v>
      </c>
      <c r="F116" s="218" t="s">
        <v>99</v>
      </c>
      <c r="G116" s="218" t="s">
        <v>615</v>
      </c>
      <c r="H116" s="218" t="s">
        <v>616</v>
      </c>
      <c r="I116" s="218" t="s">
        <v>500</v>
      </c>
      <c r="J116" s="219">
        <v>0</v>
      </c>
      <c r="K116" s="219">
        <v>0</v>
      </c>
      <c r="L116" s="219">
        <v>64495.89</v>
      </c>
      <c r="M116" s="219">
        <v>0</v>
      </c>
      <c r="N116" s="219">
        <v>64495.89</v>
      </c>
      <c r="O116" s="219">
        <v>0</v>
      </c>
      <c r="P116" s="85">
        <f t="shared" si="3"/>
        <v>64495.89</v>
      </c>
    </row>
    <row r="117" spans="1:16">
      <c r="A117" s="96" t="str">
        <f>IF(I117&lt;&gt;"",VLOOKUP(G117,'TB Mapping'!A:D,3,0),"")</f>
        <v xml:space="preserve">    - Other expenses</v>
      </c>
      <c r="B117" s="96" t="str">
        <f>IF(I117&lt;&gt;"",VLOOKUP(G117,'TB Mapping'!A:D,4,0),"")</f>
        <v>Total Recurring Expenses of the Scheme (including 6.1 and 6.2) [Rs. in Crores]</v>
      </c>
      <c r="C117" s="98">
        <f t="shared" si="4"/>
        <v>6.5606415979999992</v>
      </c>
      <c r="D117" s="183">
        <f t="shared" si="5"/>
        <v>6.5606415979999992</v>
      </c>
      <c r="E117" s="183">
        <f>VLOOKUP(G117,'TB Mapping'!A:E,5,0)</f>
        <v>0</v>
      </c>
      <c r="F117" s="218" t="s">
        <v>99</v>
      </c>
      <c r="G117" s="218" t="s">
        <v>430</v>
      </c>
      <c r="H117" s="218" t="s">
        <v>431</v>
      </c>
      <c r="I117" s="218" t="s">
        <v>500</v>
      </c>
      <c r="J117" s="219">
        <v>0</v>
      </c>
      <c r="K117" s="219">
        <v>0</v>
      </c>
      <c r="L117" s="219">
        <v>66005760.07</v>
      </c>
      <c r="M117" s="219">
        <v>399344.09</v>
      </c>
      <c r="N117" s="219">
        <v>65606415.979999997</v>
      </c>
      <c r="O117" s="219">
        <v>0</v>
      </c>
      <c r="P117" s="85">
        <f t="shared" si="3"/>
        <v>65606415.979999997</v>
      </c>
    </row>
    <row r="118" spans="1:16">
      <c r="A118" s="96" t="str">
        <f>IF(I118&lt;&gt;"",VLOOKUP(G118,'TB Mapping'!A:D,3,0),"")</f>
        <v>Exp Paid</v>
      </c>
      <c r="B118" s="96">
        <f>IF(I118&lt;&gt;"",VLOOKUP(G118,'TB Mapping'!A:D,4,0),"")</f>
        <v>0</v>
      </c>
      <c r="C118" s="98">
        <f t="shared" si="4"/>
        <v>0</v>
      </c>
      <c r="D118" s="183">
        <f t="shared" si="5"/>
        <v>0</v>
      </c>
      <c r="E118" s="183">
        <f>VLOOKUP(G118,'TB Mapping'!A:E,5,0)</f>
        <v>0</v>
      </c>
      <c r="F118" s="218" t="s">
        <v>99</v>
      </c>
      <c r="G118" s="218" t="s">
        <v>617</v>
      </c>
      <c r="H118" s="218" t="s">
        <v>618</v>
      </c>
      <c r="I118" s="218" t="s">
        <v>500</v>
      </c>
      <c r="J118" s="219">
        <v>0</v>
      </c>
      <c r="K118" s="219">
        <v>0</v>
      </c>
      <c r="L118" s="219">
        <v>2025</v>
      </c>
      <c r="M118" s="219">
        <v>2025</v>
      </c>
      <c r="N118" s="219">
        <v>0</v>
      </c>
      <c r="O118" s="219">
        <v>0</v>
      </c>
      <c r="P118" s="85">
        <f t="shared" si="3"/>
        <v>0</v>
      </c>
    </row>
    <row r="119" spans="1:16" hidden="1">
      <c r="A119" s="96" t="str">
        <f>IF(I119&lt;&gt;"",VLOOKUP(G119,'TB Mapping'!A:D,3,0),"")</f>
        <v/>
      </c>
      <c r="B119" s="96" t="str">
        <f>IF(I119&lt;&gt;"",VLOOKUP(G119,'TB Mapping'!A:D,4,0),"")</f>
        <v/>
      </c>
      <c r="C119" s="98">
        <f t="shared" si="4"/>
        <v>0</v>
      </c>
      <c r="D119" s="183">
        <f t="shared" si="5"/>
        <v>0</v>
      </c>
      <c r="E119" s="183" t="e">
        <f>VLOOKUP(G119,'TB Mapping'!A:E,5,0)</f>
        <v>#N/A</v>
      </c>
      <c r="F119" s="218" t="s">
        <v>495</v>
      </c>
      <c r="G119" s="218" t="s">
        <v>495</v>
      </c>
      <c r="H119" s="220" t="s">
        <v>619</v>
      </c>
      <c r="I119" s="218" t="s">
        <v>495</v>
      </c>
      <c r="J119" s="221">
        <v>0</v>
      </c>
      <c r="K119" s="221">
        <v>0</v>
      </c>
      <c r="L119" s="221">
        <v>2132510660378.5701</v>
      </c>
      <c r="M119" s="221">
        <v>2132510660378.5701</v>
      </c>
      <c r="N119" s="221">
        <v>38278464666.889999</v>
      </c>
      <c r="O119" s="221">
        <v>38278464666.889999</v>
      </c>
      <c r="P119" s="85">
        <f t="shared" si="3"/>
        <v>0</v>
      </c>
    </row>
    <row r="120" spans="1:16" hidden="1">
      <c r="A120" s="96" t="str">
        <f>IF(I120&lt;&gt;"",VLOOKUP(G120,'TB Mapping'!A:D,3,0),"")</f>
        <v/>
      </c>
      <c r="B120" s="96" t="str">
        <f>IF(I120&lt;&gt;"",VLOOKUP(G120,'TB Mapping'!A:D,4,0),"")</f>
        <v/>
      </c>
      <c r="C120" s="98">
        <f t="shared" si="4"/>
        <v>0</v>
      </c>
      <c r="D120" s="183">
        <f t="shared" si="5"/>
        <v>0</v>
      </c>
      <c r="E120" s="183" t="e">
        <f>VLOOKUP(G120,'TB Mapping'!A:E,5,0)</f>
        <v>#N/A</v>
      </c>
      <c r="O120" s="94" t="s">
        <v>485</v>
      </c>
      <c r="P120" s="85" t="e">
        <f t="shared" si="3"/>
        <v>#VALUE!</v>
      </c>
    </row>
    <row r="121" spans="1:16" hidden="1">
      <c r="A121" s="96" t="str">
        <f>IF(I121&lt;&gt;"",VLOOKUP(G121,'TB Mapping'!A:D,3,0),"")</f>
        <v/>
      </c>
      <c r="B121" s="96" t="str">
        <f>IF(I121&lt;&gt;"",VLOOKUP(G121,'TB Mapping'!A:D,4,0),"")</f>
        <v/>
      </c>
      <c r="C121" s="98">
        <f t="shared" si="4"/>
        <v>0</v>
      </c>
      <c r="D121" s="183">
        <f t="shared" si="5"/>
        <v>0</v>
      </c>
      <c r="E121" s="183" t="e">
        <f>VLOOKUP(G121,'TB Mapping'!A:E,5,0)</f>
        <v>#N/A</v>
      </c>
      <c r="O121" s="94" t="s">
        <v>486</v>
      </c>
      <c r="P121" s="85" t="e">
        <f t="shared" si="3"/>
        <v>#VALUE!</v>
      </c>
    </row>
    <row r="122" spans="1:16" hidden="1">
      <c r="A122" s="96" t="str">
        <f>IF(I122&lt;&gt;"",VLOOKUP(G122,'TB Mapping'!A:D,3,0),"")</f>
        <v/>
      </c>
      <c r="B122" s="96" t="str">
        <f>IF(I122&lt;&gt;"",VLOOKUP(G122,'TB Mapping'!A:D,4,0),"")</f>
        <v/>
      </c>
      <c r="C122" s="98">
        <f t="shared" si="4"/>
        <v>0</v>
      </c>
      <c r="D122" s="183">
        <f t="shared" si="5"/>
        <v>0</v>
      </c>
      <c r="E122" s="183" t="e">
        <f>VLOOKUP(G122,'TB Mapping'!A:E,5,0)</f>
        <v>#N/A</v>
      </c>
      <c r="O122" s="94" t="s">
        <v>487</v>
      </c>
      <c r="P122" s="85" t="e">
        <f t="shared" si="3"/>
        <v>#VALUE!</v>
      </c>
    </row>
    <row r="123" spans="1:16" hidden="1">
      <c r="A123" s="96" t="str">
        <f>IF(I123&lt;&gt;"",VLOOKUP(G123,'TB Mapping'!A:D,3,0),"")</f>
        <v/>
      </c>
      <c r="B123" s="96" t="str">
        <f>IF(I123&lt;&gt;"",VLOOKUP(G123,'TB Mapping'!A:D,4,0),"")</f>
        <v/>
      </c>
      <c r="C123" s="98">
        <f t="shared" si="4"/>
        <v>0</v>
      </c>
      <c r="D123" s="183">
        <f t="shared" si="5"/>
        <v>0</v>
      </c>
      <c r="E123" s="183" t="e">
        <f>VLOOKUP(G123,'TB Mapping'!A:E,5,0)</f>
        <v>#N/A</v>
      </c>
      <c r="O123" s="94" t="s">
        <v>488</v>
      </c>
      <c r="P123" s="85" t="e">
        <f t="shared" si="3"/>
        <v>#VALUE!</v>
      </c>
    </row>
    <row r="124" spans="1:16" hidden="1">
      <c r="A124" s="96" t="str">
        <f>IF(I124&lt;&gt;"",VLOOKUP(G124,'TB Mapping'!A:D,3,0),"")</f>
        <v/>
      </c>
      <c r="B124" s="96" t="str">
        <f>IF(I124&lt;&gt;"",VLOOKUP(G124,'TB Mapping'!A:D,4,0),"")</f>
        <v/>
      </c>
      <c r="C124" s="98">
        <f t="shared" si="4"/>
        <v>0</v>
      </c>
      <c r="D124" s="183">
        <f t="shared" si="5"/>
        <v>0</v>
      </c>
      <c r="E124" s="183" t="e">
        <f>VLOOKUP(G124,'TB Mapping'!A:E,5,0)</f>
        <v>#N/A</v>
      </c>
      <c r="O124" s="94" t="s">
        <v>485</v>
      </c>
      <c r="P124" s="85" t="e">
        <f t="shared" si="3"/>
        <v>#VALUE!</v>
      </c>
    </row>
    <row r="125" spans="1:16" hidden="1">
      <c r="A125" s="96" t="str">
        <f>IF(I125&lt;&gt;"",VLOOKUP(G125,'TB Mapping'!A:D,3,0),"")</f>
        <v/>
      </c>
      <c r="B125" s="96" t="str">
        <f>IF(I125&lt;&gt;"",VLOOKUP(G125,'TB Mapping'!A:D,4,0),"")</f>
        <v/>
      </c>
      <c r="C125" s="98">
        <f t="shared" si="4"/>
        <v>0</v>
      </c>
      <c r="D125" s="183">
        <f t="shared" si="5"/>
        <v>0</v>
      </c>
      <c r="E125" s="183" t="e">
        <f>VLOOKUP(G125,'TB Mapping'!A:E,5,0)</f>
        <v>#N/A</v>
      </c>
      <c r="F125" s="95" t="s">
        <v>489</v>
      </c>
      <c r="P125" s="85">
        <f t="shared" si="3"/>
        <v>0</v>
      </c>
    </row>
    <row r="126" spans="1:16" hidden="1">
      <c r="A126" s="96" t="str">
        <f>IF(I126&lt;&gt;"",VLOOKUP(G126,'TB Mapping'!A:D,3,0),"")</f>
        <v/>
      </c>
      <c r="B126" s="96" t="str">
        <f>IF(I126&lt;&gt;"",VLOOKUP(G126,'TB Mapping'!A:D,4,0),"")</f>
        <v/>
      </c>
      <c r="C126" s="98">
        <f t="shared" si="4"/>
        <v>0</v>
      </c>
      <c r="D126" s="183">
        <f t="shared" si="5"/>
        <v>0</v>
      </c>
      <c r="E126" s="183" t="e">
        <f>VLOOKUP(G126,'TB Mapping'!A:E,5,0)</f>
        <v>#N/A</v>
      </c>
      <c r="F126" s="95" t="s">
        <v>98</v>
      </c>
      <c r="G126" s="95" t="s">
        <v>142</v>
      </c>
      <c r="P126" s="85">
        <f t="shared" si="3"/>
        <v>0</v>
      </c>
    </row>
    <row r="127" spans="1:16" hidden="1">
      <c r="A127" s="96" t="str">
        <f>IF(I127&lt;&gt;"",VLOOKUP(G127,'TB Mapping'!A:D,3,0),"")</f>
        <v/>
      </c>
      <c r="B127" s="96" t="str">
        <f>IF(I127&lt;&gt;"",VLOOKUP(G127,'TB Mapping'!A:D,4,0),"")</f>
        <v/>
      </c>
      <c r="C127" s="98">
        <f t="shared" si="4"/>
        <v>0</v>
      </c>
      <c r="D127" s="183">
        <f t="shared" si="5"/>
        <v>0</v>
      </c>
      <c r="E127" s="183" t="e">
        <f>VLOOKUP(G127,'TB Mapping'!A:E,5,0)</f>
        <v>#N/A</v>
      </c>
      <c r="F127" s="95" t="s">
        <v>896</v>
      </c>
      <c r="P127" s="85">
        <f t="shared" si="3"/>
        <v>0</v>
      </c>
    </row>
    <row r="128" spans="1:16" hidden="1">
      <c r="A128" s="96" t="str">
        <f>IF(I128&lt;&gt;"",VLOOKUP(G128,'TB Mapping'!A:D,3,0),"")</f>
        <v>Mapping</v>
      </c>
      <c r="B128" s="96" t="str">
        <f>IF(I128&lt;&gt;"",VLOOKUP(G128,'TB Mapping'!A:D,4,0),"")</f>
        <v>TER</v>
      </c>
      <c r="C128" s="98">
        <f t="shared" si="4"/>
        <v>0</v>
      </c>
      <c r="D128" s="183">
        <f t="shared" si="5"/>
        <v>0</v>
      </c>
      <c r="E128" s="183" t="str">
        <f>VLOOKUP(G128,'TB Mapping'!A:E,5,0)</f>
        <v>Plan</v>
      </c>
      <c r="F128" s="216" t="s">
        <v>490</v>
      </c>
      <c r="G128" s="216" t="s">
        <v>167</v>
      </c>
      <c r="H128" s="216" t="s">
        <v>168</v>
      </c>
      <c r="I128" s="216" t="s">
        <v>491</v>
      </c>
      <c r="J128" s="261" t="s">
        <v>492</v>
      </c>
      <c r="K128" s="262"/>
      <c r="L128" s="261" t="s">
        <v>493</v>
      </c>
      <c r="M128" s="262"/>
      <c r="N128" s="261" t="s">
        <v>494</v>
      </c>
      <c r="O128" s="262"/>
      <c r="P128" s="85" t="e">
        <f t="shared" si="3"/>
        <v>#VALUE!</v>
      </c>
    </row>
    <row r="129" spans="1:16" hidden="1">
      <c r="A129" s="96" t="str">
        <f>IF(I129&lt;&gt;"",VLOOKUP(G129,'TB Mapping'!A:D,3,0),"")</f>
        <v/>
      </c>
      <c r="B129" s="96" t="str">
        <f>IF(I129&lt;&gt;"",VLOOKUP(G129,'TB Mapping'!A:D,4,0),"")</f>
        <v/>
      </c>
      <c r="C129" s="98">
        <f t="shared" si="4"/>
        <v>0</v>
      </c>
      <c r="D129" s="183">
        <f t="shared" si="5"/>
        <v>0</v>
      </c>
      <c r="E129" s="183" t="e">
        <f>VLOOKUP(G129,'TB Mapping'!A:E,5,0)</f>
        <v>#N/A</v>
      </c>
      <c r="F129" s="216" t="s">
        <v>495</v>
      </c>
      <c r="G129" s="216" t="s">
        <v>495</v>
      </c>
      <c r="H129" s="216" t="s">
        <v>495</v>
      </c>
      <c r="I129" s="217" t="s">
        <v>495</v>
      </c>
      <c r="J129" s="217" t="s">
        <v>496</v>
      </c>
      <c r="K129" s="217" t="s">
        <v>497</v>
      </c>
      <c r="L129" s="217" t="s">
        <v>496</v>
      </c>
      <c r="M129" s="217" t="s">
        <v>497</v>
      </c>
      <c r="N129" s="217" t="s">
        <v>496</v>
      </c>
      <c r="O129" s="217" t="s">
        <v>497</v>
      </c>
      <c r="P129" s="85" t="e">
        <f t="shared" si="3"/>
        <v>#VALUE!</v>
      </c>
    </row>
    <row r="130" spans="1:16" hidden="1">
      <c r="A130" s="96" t="str">
        <f>IF(I130&lt;&gt;"",VLOOKUP(G130,'TB Mapping'!A:D,3,0),"")</f>
        <v>Not Required</v>
      </c>
      <c r="B130" s="96">
        <f>IF(I130&lt;&gt;"",VLOOKUP(G130,'TB Mapping'!A:D,4,0),"")</f>
        <v>0</v>
      </c>
      <c r="C130" s="98">
        <f t="shared" si="4"/>
        <v>65.174218183999628</v>
      </c>
      <c r="D130" s="183">
        <f t="shared" si="5"/>
        <v>65.174218183999997</v>
      </c>
      <c r="E130" s="183">
        <f>VLOOKUP(G130,'TB Mapping'!A:E,5,0)</f>
        <v>0</v>
      </c>
      <c r="F130" s="218" t="s">
        <v>98</v>
      </c>
      <c r="G130" s="218" t="s">
        <v>498</v>
      </c>
      <c r="H130" s="218" t="s">
        <v>499</v>
      </c>
      <c r="I130" s="218" t="s">
        <v>500</v>
      </c>
      <c r="J130" s="219">
        <v>0</v>
      </c>
      <c r="K130" s="219">
        <v>0</v>
      </c>
      <c r="L130" s="219">
        <v>43662808042.589996</v>
      </c>
      <c r="M130" s="219">
        <v>43011065860.75</v>
      </c>
      <c r="N130" s="219">
        <v>651742181.84000003</v>
      </c>
      <c r="O130" s="219">
        <v>0</v>
      </c>
      <c r="P130" s="85">
        <f t="shared" si="3"/>
        <v>651742181.84000003</v>
      </c>
    </row>
    <row r="131" spans="1:16" hidden="1">
      <c r="A131" s="96" t="str">
        <f>IF(I131&lt;&gt;"",VLOOKUP(G131,'TB Mapping'!A:D,3,0),"")</f>
        <v>Not Required</v>
      </c>
      <c r="B131" s="96">
        <f>IF(I131&lt;&gt;"",VLOOKUP(G131,'TB Mapping'!A:D,4,0),"")</f>
        <v>0</v>
      </c>
      <c r="C131" s="98">
        <f t="shared" si="4"/>
        <v>39.443959999999997</v>
      </c>
      <c r="D131" s="183">
        <f t="shared" si="5"/>
        <v>39.443959999999997</v>
      </c>
      <c r="E131" s="183">
        <f>VLOOKUP(G131,'TB Mapping'!A:E,5,0)</f>
        <v>0</v>
      </c>
      <c r="F131" s="218" t="s">
        <v>98</v>
      </c>
      <c r="G131" s="218" t="s">
        <v>501</v>
      </c>
      <c r="H131" s="218" t="s">
        <v>502</v>
      </c>
      <c r="I131" s="218" t="s">
        <v>500</v>
      </c>
      <c r="J131" s="219">
        <v>0</v>
      </c>
      <c r="K131" s="219">
        <v>0</v>
      </c>
      <c r="L131" s="219">
        <v>591929250</v>
      </c>
      <c r="M131" s="219">
        <v>197489650</v>
      </c>
      <c r="N131" s="219">
        <v>394439600</v>
      </c>
      <c r="O131" s="219">
        <v>0</v>
      </c>
      <c r="P131" s="85">
        <f t="shared" si="3"/>
        <v>394439600</v>
      </c>
    </row>
    <row r="132" spans="1:16" hidden="1">
      <c r="A132" s="96" t="str">
        <f>IF(I132&lt;&gt;"",VLOOKUP(G132,'TB Mapping'!A:D,3,0),"")</f>
        <v>Not Required</v>
      </c>
      <c r="B132" s="96">
        <f>IF(I132&lt;&gt;"",VLOOKUP(G132,'TB Mapping'!A:D,4,0),"")</f>
        <v>0</v>
      </c>
      <c r="C132" s="98">
        <f t="shared" si="4"/>
        <v>0.165291788</v>
      </c>
      <c r="D132" s="183">
        <f t="shared" si="5"/>
        <v>0.165291788</v>
      </c>
      <c r="E132" s="183">
        <f>VLOOKUP(G132,'TB Mapping'!A:E,5,0)</f>
        <v>0</v>
      </c>
      <c r="F132" s="218" t="s">
        <v>98</v>
      </c>
      <c r="G132" s="218" t="s">
        <v>620</v>
      </c>
      <c r="H132" s="218" t="s">
        <v>621</v>
      </c>
      <c r="I132" s="218" t="s">
        <v>500</v>
      </c>
      <c r="J132" s="219">
        <v>0</v>
      </c>
      <c r="K132" s="219">
        <v>0</v>
      </c>
      <c r="L132" s="219">
        <v>1652917.88</v>
      </c>
      <c r="M132" s="219">
        <v>0</v>
      </c>
      <c r="N132" s="219">
        <v>1652917.88</v>
      </c>
      <c r="O132" s="219">
        <v>0</v>
      </c>
      <c r="P132" s="85">
        <f t="shared" si="3"/>
        <v>1652917.88</v>
      </c>
    </row>
    <row r="133" spans="1:16" hidden="1">
      <c r="A133" s="96" t="str">
        <f>IF(I133&lt;&gt;"",VLOOKUP(G133,'TB Mapping'!A:D,3,0),"")</f>
        <v>Not Required</v>
      </c>
      <c r="B133" s="96">
        <f>IF(I133&lt;&gt;"",VLOOKUP(G133,'TB Mapping'!A:D,4,0),"")</f>
        <v>0</v>
      </c>
      <c r="C133" s="98">
        <f t="shared" si="4"/>
        <v>40.395003000000003</v>
      </c>
      <c r="D133" s="183">
        <f t="shared" si="5"/>
        <v>40.395003000000003</v>
      </c>
      <c r="E133" s="183">
        <f>VLOOKUP(G133,'TB Mapping'!A:E,5,0)</f>
        <v>0</v>
      </c>
      <c r="F133" s="218" t="s">
        <v>98</v>
      </c>
      <c r="G133" s="218" t="s">
        <v>503</v>
      </c>
      <c r="H133" s="218" t="s">
        <v>504</v>
      </c>
      <c r="I133" s="218" t="s">
        <v>500</v>
      </c>
      <c r="J133" s="219">
        <v>0</v>
      </c>
      <c r="K133" s="219">
        <v>0</v>
      </c>
      <c r="L133" s="219">
        <v>552927530</v>
      </c>
      <c r="M133" s="219">
        <v>148977500</v>
      </c>
      <c r="N133" s="219">
        <v>403950030</v>
      </c>
      <c r="O133" s="219">
        <v>0</v>
      </c>
      <c r="P133" s="85">
        <f t="shared" si="3"/>
        <v>403950030</v>
      </c>
    </row>
    <row r="134" spans="1:16" hidden="1">
      <c r="A134" s="96" t="str">
        <f>IF(I134&lt;&gt;"",VLOOKUP(G134,'TB Mapping'!A:D,3,0),"")</f>
        <v>Not Required</v>
      </c>
      <c r="B134" s="96">
        <f>IF(I134&lt;&gt;"",VLOOKUP(G134,'TB Mapping'!A:D,4,0),"")</f>
        <v>0</v>
      </c>
      <c r="C134" s="98">
        <f t="shared" si="4"/>
        <v>34.588484999999991</v>
      </c>
      <c r="D134" s="183">
        <f t="shared" si="5"/>
        <v>34.588484999999999</v>
      </c>
      <c r="E134" s="183">
        <f>VLOOKUP(G134,'TB Mapping'!A:E,5,0)</f>
        <v>0</v>
      </c>
      <c r="F134" s="218" t="s">
        <v>98</v>
      </c>
      <c r="G134" s="218" t="s">
        <v>622</v>
      </c>
      <c r="H134" s="218" t="s">
        <v>623</v>
      </c>
      <c r="I134" s="218" t="s">
        <v>500</v>
      </c>
      <c r="J134" s="219">
        <v>0</v>
      </c>
      <c r="K134" s="219">
        <v>0</v>
      </c>
      <c r="L134" s="219">
        <v>834867801.79999995</v>
      </c>
      <c r="M134" s="219">
        <v>488982951.80000001</v>
      </c>
      <c r="N134" s="219">
        <v>345884850</v>
      </c>
      <c r="O134" s="219">
        <v>0</v>
      </c>
      <c r="P134" s="85">
        <f t="shared" si="3"/>
        <v>345884850</v>
      </c>
    </row>
    <row r="135" spans="1:16" hidden="1">
      <c r="A135" s="96" t="str">
        <f>IF(I135&lt;&gt;"",VLOOKUP(G135,'TB Mapping'!A:D,3,0),"")</f>
        <v>Not Required</v>
      </c>
      <c r="B135" s="96">
        <f>IF(I135&lt;&gt;"",VLOOKUP(G135,'TB Mapping'!A:D,4,0),"")</f>
        <v>0</v>
      </c>
      <c r="C135" s="98">
        <f t="shared" si="4"/>
        <v>-2.1370638000000001E-2</v>
      </c>
      <c r="D135" s="183">
        <f t="shared" si="5"/>
        <v>-2.1370638000000001E-2</v>
      </c>
      <c r="E135" s="183">
        <f>VLOOKUP(G135,'TB Mapping'!A:E,5,0)</f>
        <v>0</v>
      </c>
      <c r="F135" s="218" t="s">
        <v>98</v>
      </c>
      <c r="G135" s="218" t="s">
        <v>624</v>
      </c>
      <c r="H135" s="218" t="s">
        <v>625</v>
      </c>
      <c r="I135" s="218" t="s">
        <v>500</v>
      </c>
      <c r="J135" s="219">
        <v>0</v>
      </c>
      <c r="K135" s="219">
        <v>0</v>
      </c>
      <c r="L135" s="219">
        <v>0</v>
      </c>
      <c r="M135" s="219">
        <v>213706.38</v>
      </c>
      <c r="N135" s="219">
        <v>0</v>
      </c>
      <c r="O135" s="219">
        <v>213706.38</v>
      </c>
      <c r="P135" s="85">
        <f t="shared" si="3"/>
        <v>-213706.38</v>
      </c>
    </row>
    <row r="136" spans="1:16" hidden="1">
      <c r="A136" s="96" t="str">
        <f>IF(I136&lt;&gt;"",VLOOKUP(G136,'TB Mapping'!A:D,3,0),"")</f>
        <v>Not Required</v>
      </c>
      <c r="B136" s="96">
        <f>IF(I136&lt;&gt;"",VLOOKUP(G136,'TB Mapping'!A:D,4,0),"")</f>
        <v>0</v>
      </c>
      <c r="C136" s="98">
        <f t="shared" si="4"/>
        <v>1.6963479999999999E-3</v>
      </c>
      <c r="D136" s="183">
        <f t="shared" si="5"/>
        <v>1.6963479999999999E-3</v>
      </c>
      <c r="E136" s="183">
        <f>VLOOKUP(G136,'TB Mapping'!A:E,5,0)</f>
        <v>0</v>
      </c>
      <c r="F136" s="218" t="s">
        <v>98</v>
      </c>
      <c r="G136" s="218" t="s">
        <v>626</v>
      </c>
      <c r="H136" s="218" t="s">
        <v>627</v>
      </c>
      <c r="I136" s="218" t="s">
        <v>500</v>
      </c>
      <c r="J136" s="219">
        <v>0</v>
      </c>
      <c r="K136" s="219">
        <v>0</v>
      </c>
      <c r="L136" s="219">
        <v>16963.48</v>
      </c>
      <c r="M136" s="219">
        <v>0</v>
      </c>
      <c r="N136" s="219">
        <v>16963.48</v>
      </c>
      <c r="O136" s="219">
        <v>0</v>
      </c>
      <c r="P136" s="85">
        <f t="shared" si="3"/>
        <v>16963.48</v>
      </c>
    </row>
    <row r="137" spans="1:16" hidden="1">
      <c r="A137" s="96" t="str">
        <f>IF(I137&lt;&gt;"",VLOOKUP(G137,'TB Mapping'!A:D,3,0),"")</f>
        <v>Not Required</v>
      </c>
      <c r="B137" s="96">
        <f>IF(I137&lt;&gt;"",VLOOKUP(G137,'TB Mapping'!A:D,4,0),"")</f>
        <v>0</v>
      </c>
      <c r="C137" s="98">
        <f t="shared" si="4"/>
        <v>-1.4838074E-2</v>
      </c>
      <c r="D137" s="183">
        <f t="shared" si="5"/>
        <v>-1.4838074E-2</v>
      </c>
      <c r="E137" s="183">
        <f>VLOOKUP(G137,'TB Mapping'!A:E,5,0)</f>
        <v>0</v>
      </c>
      <c r="F137" s="218" t="s">
        <v>98</v>
      </c>
      <c r="G137" s="218" t="s">
        <v>507</v>
      </c>
      <c r="H137" s="218" t="s">
        <v>508</v>
      </c>
      <c r="I137" s="218" t="s">
        <v>500</v>
      </c>
      <c r="J137" s="219">
        <v>0</v>
      </c>
      <c r="K137" s="219">
        <v>0</v>
      </c>
      <c r="L137" s="219">
        <v>0</v>
      </c>
      <c r="M137" s="219">
        <v>148380.74</v>
      </c>
      <c r="N137" s="219">
        <v>0</v>
      </c>
      <c r="O137" s="219">
        <v>148380.74</v>
      </c>
      <c r="P137" s="85">
        <f t="shared" si="3"/>
        <v>-148380.74</v>
      </c>
    </row>
    <row r="138" spans="1:16" hidden="1">
      <c r="A138" s="96" t="str">
        <f>IF(I138&lt;&gt;"",VLOOKUP(G138,'TB Mapping'!A:D,3,0),"")</f>
        <v>Not Required</v>
      </c>
      <c r="B138" s="96">
        <f>IF(I138&lt;&gt;"",VLOOKUP(G138,'TB Mapping'!A:D,4,0),"")</f>
        <v>0</v>
      </c>
      <c r="C138" s="98">
        <f t="shared" si="4"/>
        <v>-7.3249300000000008E-4</v>
      </c>
      <c r="D138" s="183">
        <f t="shared" si="5"/>
        <v>-7.3249300000000008E-4</v>
      </c>
      <c r="E138" s="183">
        <f>VLOOKUP(G138,'TB Mapping'!A:E,5,0)</f>
        <v>0</v>
      </c>
      <c r="F138" s="218" t="s">
        <v>98</v>
      </c>
      <c r="G138" s="218" t="s">
        <v>628</v>
      </c>
      <c r="H138" s="218" t="s">
        <v>629</v>
      </c>
      <c r="I138" s="218" t="s">
        <v>500</v>
      </c>
      <c r="J138" s="219">
        <v>0</v>
      </c>
      <c r="K138" s="219">
        <v>0</v>
      </c>
      <c r="L138" s="219">
        <v>0</v>
      </c>
      <c r="M138" s="219">
        <v>7324.93</v>
      </c>
      <c r="N138" s="219">
        <v>0</v>
      </c>
      <c r="O138" s="219">
        <v>7324.93</v>
      </c>
      <c r="P138" s="85">
        <f t="shared" si="3"/>
        <v>-7324.93</v>
      </c>
    </row>
    <row r="139" spans="1:16" hidden="1">
      <c r="A139" s="96" t="str">
        <f>IF(I139&lt;&gt;"",VLOOKUP(G139,'TB Mapping'!A:D,3,0),"")</f>
        <v>Not Required</v>
      </c>
      <c r="B139" s="96">
        <f>IF(I139&lt;&gt;"",VLOOKUP(G139,'TB Mapping'!A:D,4,0),"")</f>
        <v>0</v>
      </c>
      <c r="C139" s="98">
        <f t="shared" si="4"/>
        <v>0.13998723499984742</v>
      </c>
      <c r="D139" s="183">
        <f t="shared" si="5"/>
        <v>0.13998723500000002</v>
      </c>
      <c r="E139" s="183">
        <f>VLOOKUP(G139,'TB Mapping'!A:E,5,0)</f>
        <v>0</v>
      </c>
      <c r="F139" s="218" t="s">
        <v>98</v>
      </c>
      <c r="G139" s="218" t="s">
        <v>511</v>
      </c>
      <c r="H139" s="218" t="s">
        <v>512</v>
      </c>
      <c r="I139" s="218" t="s">
        <v>500</v>
      </c>
      <c r="J139" s="219">
        <v>0</v>
      </c>
      <c r="K139" s="219">
        <v>0</v>
      </c>
      <c r="L139" s="219">
        <v>45883836093.25</v>
      </c>
      <c r="M139" s="219">
        <v>45882436220.900002</v>
      </c>
      <c r="N139" s="219">
        <v>1399872.35</v>
      </c>
      <c r="O139" s="219">
        <v>0</v>
      </c>
      <c r="P139" s="85">
        <f t="shared" ref="P139:P202" si="8">N139-O139</f>
        <v>1399872.35</v>
      </c>
    </row>
    <row r="140" spans="1:16" hidden="1">
      <c r="A140" s="96" t="str">
        <f>IF(I140&lt;&gt;"",VLOOKUP(G140,'TB Mapping'!A:D,3,0),"")</f>
        <v>Not Required</v>
      </c>
      <c r="B140" s="96">
        <f>IF(I140&lt;&gt;"",VLOOKUP(G140,'TB Mapping'!A:D,4,0),"")</f>
        <v>0</v>
      </c>
      <c r="C140" s="98">
        <f t="shared" ref="C140:C203" si="9">IFERROR((L140-M140)/10000000,0)</f>
        <v>0</v>
      </c>
      <c r="D140" s="183">
        <f t="shared" ref="D140:D203" si="10">IFERROR((N140-O140)/10000000,0)</f>
        <v>0</v>
      </c>
      <c r="E140" s="183">
        <f>VLOOKUP(G140,'TB Mapping'!A:E,5,0)</f>
        <v>0</v>
      </c>
      <c r="F140" s="218" t="s">
        <v>98</v>
      </c>
      <c r="G140" s="218" t="s">
        <v>513</v>
      </c>
      <c r="H140" s="218" t="s">
        <v>514</v>
      </c>
      <c r="I140" s="218" t="s">
        <v>500</v>
      </c>
      <c r="J140" s="219">
        <v>0</v>
      </c>
      <c r="K140" s="219">
        <v>0</v>
      </c>
      <c r="L140" s="219">
        <v>99688700</v>
      </c>
      <c r="M140" s="219">
        <v>99688700</v>
      </c>
      <c r="N140" s="219">
        <v>0</v>
      </c>
      <c r="O140" s="219">
        <v>0</v>
      </c>
      <c r="P140" s="85">
        <f t="shared" si="8"/>
        <v>0</v>
      </c>
    </row>
    <row r="141" spans="1:16" hidden="1">
      <c r="A141" s="96" t="str">
        <f>IF(I141&lt;&gt;"",VLOOKUP(G141,'TB Mapping'!A:D,3,0),"")</f>
        <v>Not Required</v>
      </c>
      <c r="B141" s="96">
        <f>IF(I141&lt;&gt;"",VLOOKUP(G141,'TB Mapping'!A:D,4,0),"")</f>
        <v>0</v>
      </c>
      <c r="C141" s="98">
        <f t="shared" si="9"/>
        <v>0</v>
      </c>
      <c r="D141" s="183">
        <f t="shared" si="10"/>
        <v>0</v>
      </c>
      <c r="E141" s="183">
        <f>VLOOKUP(G141,'TB Mapping'!A:E,5,0)</f>
        <v>0</v>
      </c>
      <c r="F141" s="218" t="s">
        <v>98</v>
      </c>
      <c r="G141" s="218" t="s">
        <v>515</v>
      </c>
      <c r="H141" s="218" t="s">
        <v>516</v>
      </c>
      <c r="I141" s="218" t="s">
        <v>500</v>
      </c>
      <c r="J141" s="219">
        <v>0</v>
      </c>
      <c r="K141" s="219">
        <v>0</v>
      </c>
      <c r="L141" s="219">
        <v>42880320000</v>
      </c>
      <c r="M141" s="219">
        <v>42880320000</v>
      </c>
      <c r="N141" s="219">
        <v>0</v>
      </c>
      <c r="O141" s="219">
        <v>0</v>
      </c>
      <c r="P141" s="85">
        <f t="shared" si="8"/>
        <v>0</v>
      </c>
    </row>
    <row r="142" spans="1:16" hidden="1">
      <c r="A142" s="96" t="str">
        <f>IF(I142&lt;&gt;"",VLOOKUP(G142,'TB Mapping'!A:D,3,0),"")</f>
        <v>Not Required</v>
      </c>
      <c r="B142" s="96">
        <f>IF(I142&lt;&gt;"",VLOOKUP(G142,'TB Mapping'!A:D,4,0),"")</f>
        <v>0</v>
      </c>
      <c r="C142" s="98">
        <f t="shared" si="9"/>
        <v>0</v>
      </c>
      <c r="D142" s="183">
        <f t="shared" si="10"/>
        <v>0</v>
      </c>
      <c r="E142" s="183">
        <f>VLOOKUP(G142,'TB Mapping'!A:E,5,0)</f>
        <v>0</v>
      </c>
      <c r="F142" s="218" t="s">
        <v>98</v>
      </c>
      <c r="G142" s="218" t="s">
        <v>630</v>
      </c>
      <c r="H142" s="218" t="s">
        <v>631</v>
      </c>
      <c r="I142" s="218" t="s">
        <v>500</v>
      </c>
      <c r="J142" s="219">
        <v>0</v>
      </c>
      <c r="K142" s="219">
        <v>0</v>
      </c>
      <c r="L142" s="219">
        <v>50000000</v>
      </c>
      <c r="M142" s="219">
        <v>50000000</v>
      </c>
      <c r="N142" s="219">
        <v>0</v>
      </c>
      <c r="O142" s="219">
        <v>0</v>
      </c>
      <c r="P142" s="85">
        <f t="shared" si="8"/>
        <v>0</v>
      </c>
    </row>
    <row r="143" spans="1:16" hidden="1">
      <c r="A143" s="96" t="str">
        <f>IF(I143&lt;&gt;"",VLOOKUP(G143,'TB Mapping'!A:D,3,0),"")</f>
        <v>Not Required</v>
      </c>
      <c r="B143" s="96">
        <f>IF(I143&lt;&gt;"",VLOOKUP(G143,'TB Mapping'!A:D,4,0),"")</f>
        <v>0</v>
      </c>
      <c r="C143" s="98">
        <f t="shared" si="9"/>
        <v>0</v>
      </c>
      <c r="D143" s="183">
        <f t="shared" si="10"/>
        <v>0</v>
      </c>
      <c r="E143" s="183">
        <f>VLOOKUP(G143,'TB Mapping'!A:E,5,0)</f>
        <v>0</v>
      </c>
      <c r="F143" s="218" t="s">
        <v>98</v>
      </c>
      <c r="G143" s="218" t="s">
        <v>632</v>
      </c>
      <c r="H143" s="218" t="s">
        <v>633</v>
      </c>
      <c r="I143" s="218" t="s">
        <v>500</v>
      </c>
      <c r="J143" s="219">
        <v>0</v>
      </c>
      <c r="K143" s="219">
        <v>0</v>
      </c>
      <c r="L143" s="219">
        <v>50000000</v>
      </c>
      <c r="M143" s="219">
        <v>50000000</v>
      </c>
      <c r="N143" s="219">
        <v>0</v>
      </c>
      <c r="O143" s="219">
        <v>0</v>
      </c>
      <c r="P143" s="85">
        <f t="shared" si="8"/>
        <v>0</v>
      </c>
    </row>
    <row r="144" spans="1:16" hidden="1">
      <c r="A144" s="96" t="str">
        <f>IF(I144&lt;&gt;"",VLOOKUP(G144,'TB Mapping'!A:D,3,0),"")</f>
        <v>Not Required</v>
      </c>
      <c r="B144" s="96">
        <f>IF(I144&lt;&gt;"",VLOOKUP(G144,'TB Mapping'!A:D,4,0),"")</f>
        <v>0</v>
      </c>
      <c r="C144" s="98">
        <f t="shared" si="9"/>
        <v>0</v>
      </c>
      <c r="D144" s="183">
        <f t="shared" si="10"/>
        <v>0</v>
      </c>
      <c r="E144" s="183">
        <f>VLOOKUP(G144,'TB Mapping'!A:E,5,0)</f>
        <v>0</v>
      </c>
      <c r="F144" s="218" t="s">
        <v>98</v>
      </c>
      <c r="G144" s="218" t="s">
        <v>634</v>
      </c>
      <c r="H144" s="218" t="s">
        <v>635</v>
      </c>
      <c r="I144" s="218" t="s">
        <v>500</v>
      </c>
      <c r="J144" s="219">
        <v>0</v>
      </c>
      <c r="K144" s="219">
        <v>0</v>
      </c>
      <c r="L144" s="219">
        <v>243800000</v>
      </c>
      <c r="M144" s="219">
        <v>243800000</v>
      </c>
      <c r="N144" s="219">
        <v>0</v>
      </c>
      <c r="O144" s="219">
        <v>0</v>
      </c>
      <c r="P144" s="85">
        <f t="shared" si="8"/>
        <v>0</v>
      </c>
    </row>
    <row r="145" spans="1:16" hidden="1">
      <c r="A145" s="96" t="str">
        <f>IF(I145&lt;&gt;"",VLOOKUP(G145,'TB Mapping'!A:D,3,0),"")</f>
        <v>Not Required</v>
      </c>
      <c r="B145" s="96">
        <f>IF(I145&lt;&gt;"",VLOOKUP(G145,'TB Mapping'!A:D,4,0),"")</f>
        <v>0</v>
      </c>
      <c r="C145" s="98">
        <f t="shared" si="9"/>
        <v>-1.0222788900000095</v>
      </c>
      <c r="D145" s="183">
        <f t="shared" si="10"/>
        <v>-1.0222788899999999</v>
      </c>
      <c r="E145" s="183">
        <f>VLOOKUP(G145,'TB Mapping'!A:E,5,0)</f>
        <v>0</v>
      </c>
      <c r="F145" s="218" t="s">
        <v>98</v>
      </c>
      <c r="G145" s="218" t="s">
        <v>517</v>
      </c>
      <c r="H145" s="218" t="s">
        <v>518</v>
      </c>
      <c r="I145" s="218" t="s">
        <v>500</v>
      </c>
      <c r="J145" s="219">
        <v>0</v>
      </c>
      <c r="K145" s="219">
        <v>0</v>
      </c>
      <c r="L145" s="219">
        <v>2921019477.29</v>
      </c>
      <c r="M145" s="219">
        <v>2931242266.1900001</v>
      </c>
      <c r="N145" s="219">
        <v>0</v>
      </c>
      <c r="O145" s="219">
        <v>10222788.9</v>
      </c>
      <c r="P145" s="85">
        <f t="shared" si="8"/>
        <v>-10222788.9</v>
      </c>
    </row>
    <row r="146" spans="1:16" hidden="1">
      <c r="A146" s="96" t="str">
        <f>IF(I146&lt;&gt;"",VLOOKUP(G146,'TB Mapping'!A:D,3,0),"")</f>
        <v>Not Required</v>
      </c>
      <c r="B146" s="96">
        <f>IF(I146&lt;&gt;"",VLOOKUP(G146,'TB Mapping'!A:D,4,0),"")</f>
        <v>0</v>
      </c>
      <c r="C146" s="98">
        <f t="shared" si="9"/>
        <v>2.3854543999999946E-2</v>
      </c>
      <c r="D146" s="183">
        <f t="shared" si="10"/>
        <v>2.3854544000000002E-2</v>
      </c>
      <c r="E146" s="183">
        <f>VLOOKUP(G146,'TB Mapping'!A:E,5,0)</f>
        <v>0</v>
      </c>
      <c r="F146" s="218" t="s">
        <v>98</v>
      </c>
      <c r="G146" s="218" t="s">
        <v>521</v>
      </c>
      <c r="H146" s="218" t="s">
        <v>522</v>
      </c>
      <c r="I146" s="218" t="s">
        <v>500</v>
      </c>
      <c r="J146" s="219">
        <v>0</v>
      </c>
      <c r="K146" s="219">
        <v>0</v>
      </c>
      <c r="L146" s="219">
        <v>9589576.4499999993</v>
      </c>
      <c r="M146" s="219">
        <v>9351031.0099999998</v>
      </c>
      <c r="N146" s="219">
        <v>238545.44</v>
      </c>
      <c r="O146" s="219">
        <v>0</v>
      </c>
      <c r="P146" s="85">
        <f t="shared" si="8"/>
        <v>238545.44</v>
      </c>
    </row>
    <row r="147" spans="1:16" hidden="1">
      <c r="A147" s="96" t="str">
        <f>IF(I147&lt;&gt;"",VLOOKUP(G147,'TB Mapping'!A:D,3,0),"")</f>
        <v>Not Required</v>
      </c>
      <c r="B147" s="96">
        <f>IF(I147&lt;&gt;"",VLOOKUP(G147,'TB Mapping'!A:D,4,0),"")</f>
        <v>0</v>
      </c>
      <c r="C147" s="98">
        <f t="shared" si="9"/>
        <v>0.207120638</v>
      </c>
      <c r="D147" s="183">
        <f t="shared" si="10"/>
        <v>0.207120638</v>
      </c>
      <c r="E147" s="183">
        <f>VLOOKUP(G147,'TB Mapping'!A:E,5,0)</f>
        <v>0</v>
      </c>
      <c r="F147" s="218" t="s">
        <v>98</v>
      </c>
      <c r="G147" s="218" t="s">
        <v>636</v>
      </c>
      <c r="H147" s="218" t="s">
        <v>637</v>
      </c>
      <c r="I147" s="218" t="s">
        <v>500</v>
      </c>
      <c r="J147" s="219">
        <v>0</v>
      </c>
      <c r="K147" s="219">
        <v>0</v>
      </c>
      <c r="L147" s="219">
        <v>2495706.38</v>
      </c>
      <c r="M147" s="219">
        <v>424500</v>
      </c>
      <c r="N147" s="219">
        <v>2071206.38</v>
      </c>
      <c r="O147" s="219">
        <v>0</v>
      </c>
      <c r="P147" s="85">
        <f t="shared" si="8"/>
        <v>2071206.38</v>
      </c>
    </row>
    <row r="148" spans="1:16" hidden="1">
      <c r="A148" s="96" t="str">
        <f>IF(I148&lt;&gt;"",VLOOKUP(G148,'TB Mapping'!A:D,3,0),"")</f>
        <v>Not Required</v>
      </c>
      <c r="B148" s="96">
        <f>IF(I148&lt;&gt;"",VLOOKUP(G148,'TB Mapping'!A:D,4,0),"")</f>
        <v>0</v>
      </c>
      <c r="C148" s="98">
        <f t="shared" si="9"/>
        <v>0.36348007399999999</v>
      </c>
      <c r="D148" s="183">
        <f t="shared" si="10"/>
        <v>0.36348007400000004</v>
      </c>
      <c r="E148" s="183">
        <f>VLOOKUP(G148,'TB Mapping'!A:E,5,0)</f>
        <v>0</v>
      </c>
      <c r="F148" s="218" t="s">
        <v>98</v>
      </c>
      <c r="G148" s="218" t="s">
        <v>523</v>
      </c>
      <c r="H148" s="218" t="s">
        <v>524</v>
      </c>
      <c r="I148" s="218" t="s">
        <v>500</v>
      </c>
      <c r="J148" s="219">
        <v>0</v>
      </c>
      <c r="K148" s="219">
        <v>0</v>
      </c>
      <c r="L148" s="219">
        <v>4336162.67</v>
      </c>
      <c r="M148" s="219">
        <v>701361.93</v>
      </c>
      <c r="N148" s="219">
        <v>3634800.74</v>
      </c>
      <c r="O148" s="219">
        <v>0</v>
      </c>
      <c r="P148" s="85">
        <f t="shared" si="8"/>
        <v>3634800.74</v>
      </c>
    </row>
    <row r="149" spans="1:16" hidden="1">
      <c r="A149" s="96" t="str">
        <f>IF(I149&lt;&gt;"",VLOOKUP(G149,'TB Mapping'!A:D,3,0),"")</f>
        <v>Not Required</v>
      </c>
      <c r="B149" s="96">
        <f>IF(I149&lt;&gt;"",VLOOKUP(G149,'TB Mapping'!A:D,4,0),"")</f>
        <v>0</v>
      </c>
      <c r="C149" s="98">
        <f t="shared" si="9"/>
        <v>0.23431249299999998</v>
      </c>
      <c r="D149" s="183">
        <f t="shared" si="10"/>
        <v>0.23431249300000001</v>
      </c>
      <c r="E149" s="183">
        <f>VLOOKUP(G149,'TB Mapping'!A:E,5,0)</f>
        <v>0</v>
      </c>
      <c r="F149" s="218" t="s">
        <v>98</v>
      </c>
      <c r="G149" s="218" t="s">
        <v>638</v>
      </c>
      <c r="H149" s="218" t="s">
        <v>639</v>
      </c>
      <c r="I149" s="218" t="s">
        <v>500</v>
      </c>
      <c r="J149" s="219">
        <v>0</v>
      </c>
      <c r="K149" s="219">
        <v>0</v>
      </c>
      <c r="L149" s="219">
        <v>4383223.13</v>
      </c>
      <c r="M149" s="219">
        <v>2040098.2</v>
      </c>
      <c r="N149" s="219">
        <v>2343124.9300000002</v>
      </c>
      <c r="O149" s="219">
        <v>0</v>
      </c>
      <c r="P149" s="85">
        <f t="shared" si="8"/>
        <v>2343124.9300000002</v>
      </c>
    </row>
    <row r="150" spans="1:16" hidden="1">
      <c r="A150" s="96" t="str">
        <f>IF(I150&lt;&gt;"",VLOOKUP(G150,'TB Mapping'!A:D,3,0),"")</f>
        <v>Not Required</v>
      </c>
      <c r="B150" s="96">
        <f>IF(I150&lt;&gt;"",VLOOKUP(G150,'TB Mapping'!A:D,4,0),"")</f>
        <v>0</v>
      </c>
      <c r="C150" s="98">
        <f t="shared" si="9"/>
        <v>1.49</v>
      </c>
      <c r="D150" s="183">
        <f t="shared" si="10"/>
        <v>1.49</v>
      </c>
      <c r="E150" s="183">
        <f>VLOOKUP(G150,'TB Mapping'!A:E,5,0)</f>
        <v>0</v>
      </c>
      <c r="F150" s="218" t="s">
        <v>98</v>
      </c>
      <c r="G150" s="218" t="s">
        <v>525</v>
      </c>
      <c r="H150" s="218" t="s">
        <v>526</v>
      </c>
      <c r="I150" s="218" t="s">
        <v>500</v>
      </c>
      <c r="J150" s="219">
        <v>0</v>
      </c>
      <c r="K150" s="219">
        <v>0</v>
      </c>
      <c r="L150" s="219">
        <v>14900000</v>
      </c>
      <c r="M150" s="219">
        <v>0</v>
      </c>
      <c r="N150" s="219">
        <v>14900000</v>
      </c>
      <c r="O150" s="219">
        <v>0</v>
      </c>
      <c r="P150" s="85">
        <f t="shared" si="8"/>
        <v>14900000</v>
      </c>
    </row>
    <row r="151" spans="1:16" hidden="1">
      <c r="A151" s="96" t="str">
        <f>IF(I151&lt;&gt;"",VLOOKUP(G151,'TB Mapping'!A:D,3,0),"")</f>
        <v>Not Required</v>
      </c>
      <c r="B151" s="96">
        <f>IF(I151&lt;&gt;"",VLOOKUP(G151,'TB Mapping'!A:D,4,0),"")</f>
        <v>0</v>
      </c>
      <c r="C151" s="98">
        <f t="shared" si="9"/>
        <v>0</v>
      </c>
      <c r="D151" s="183">
        <f t="shared" si="10"/>
        <v>0</v>
      </c>
      <c r="E151" s="183">
        <f>VLOOKUP(G151,'TB Mapping'!A:E,5,0)</f>
        <v>0</v>
      </c>
      <c r="F151" s="218" t="s">
        <v>98</v>
      </c>
      <c r="G151" s="218" t="s">
        <v>640</v>
      </c>
      <c r="H151" s="218" t="s">
        <v>641</v>
      </c>
      <c r="I151" s="218" t="s">
        <v>500</v>
      </c>
      <c r="J151" s="219">
        <v>0</v>
      </c>
      <c r="K151" s="219">
        <v>0</v>
      </c>
      <c r="L151" s="219">
        <v>22.69</v>
      </c>
      <c r="M151" s="219">
        <v>22.69</v>
      </c>
      <c r="N151" s="219">
        <v>0</v>
      </c>
      <c r="O151" s="219">
        <v>0</v>
      </c>
      <c r="P151" s="85">
        <f t="shared" si="8"/>
        <v>0</v>
      </c>
    </row>
    <row r="152" spans="1:16" hidden="1">
      <c r="A152" s="96" t="str">
        <f>IF(I152&lt;&gt;"",VLOOKUP(G152,'TB Mapping'!A:D,3,0),"")</f>
        <v>Not Required</v>
      </c>
      <c r="B152" s="96">
        <f>IF(I152&lt;&gt;"",VLOOKUP(G152,'TB Mapping'!A:D,4,0),"")</f>
        <v>0</v>
      </c>
      <c r="C152" s="98">
        <f t="shared" si="9"/>
        <v>0</v>
      </c>
      <c r="D152" s="183">
        <f t="shared" si="10"/>
        <v>0</v>
      </c>
      <c r="E152" s="183">
        <f>VLOOKUP(G152,'TB Mapping'!A:E,5,0)</f>
        <v>0</v>
      </c>
      <c r="F152" s="218" t="s">
        <v>98</v>
      </c>
      <c r="G152" s="218" t="s">
        <v>531</v>
      </c>
      <c r="H152" s="218" t="s">
        <v>532</v>
      </c>
      <c r="I152" s="218" t="s">
        <v>500</v>
      </c>
      <c r="J152" s="219">
        <v>0</v>
      </c>
      <c r="K152" s="219">
        <v>0</v>
      </c>
      <c r="L152" s="219">
        <v>7786</v>
      </c>
      <c r="M152" s="219">
        <v>7786</v>
      </c>
      <c r="N152" s="219">
        <v>0</v>
      </c>
      <c r="O152" s="219">
        <v>0</v>
      </c>
      <c r="P152" s="85">
        <f t="shared" si="8"/>
        <v>0</v>
      </c>
    </row>
    <row r="153" spans="1:16" hidden="1">
      <c r="A153" s="96" t="str">
        <f>IF(I153&lt;&gt;"",VLOOKUP(G153,'TB Mapping'!A:D,3,0),"")</f>
        <v>Not Required</v>
      </c>
      <c r="B153" s="96">
        <f>IF(I153&lt;&gt;"",VLOOKUP(G153,'TB Mapping'!A:D,4,0),"")</f>
        <v>0</v>
      </c>
      <c r="C153" s="98">
        <f t="shared" si="9"/>
        <v>0</v>
      </c>
      <c r="D153" s="183">
        <f t="shared" si="10"/>
        <v>0</v>
      </c>
      <c r="E153" s="183">
        <f>VLOOKUP(G153,'TB Mapping'!A:E,5,0)</f>
        <v>0</v>
      </c>
      <c r="F153" s="218" t="s">
        <v>98</v>
      </c>
      <c r="G153" s="218" t="s">
        <v>533</v>
      </c>
      <c r="H153" s="218" t="s">
        <v>534</v>
      </c>
      <c r="I153" s="218" t="s">
        <v>500</v>
      </c>
      <c r="J153" s="219">
        <v>0</v>
      </c>
      <c r="K153" s="219">
        <v>0</v>
      </c>
      <c r="L153" s="219">
        <v>45168669679.949997</v>
      </c>
      <c r="M153" s="219">
        <v>45168669679.949997</v>
      </c>
      <c r="N153" s="219">
        <v>0</v>
      </c>
      <c r="O153" s="219">
        <v>0</v>
      </c>
      <c r="P153" s="85">
        <f t="shared" si="8"/>
        <v>0</v>
      </c>
    </row>
    <row r="154" spans="1:16" hidden="1">
      <c r="A154" s="96" t="str">
        <f>IF(I154&lt;&gt;"",VLOOKUP(G154,'TB Mapping'!A:D,3,0),"")</f>
        <v>Not Required</v>
      </c>
      <c r="B154" s="96">
        <f>IF(I154&lt;&gt;"",VLOOKUP(G154,'TB Mapping'!A:D,4,0),"")</f>
        <v>0</v>
      </c>
      <c r="C154" s="98">
        <f t="shared" si="9"/>
        <v>2.0000004768371583E-8</v>
      </c>
      <c r="D154" s="183">
        <f t="shared" si="10"/>
        <v>2E-8</v>
      </c>
      <c r="E154" s="183">
        <f>VLOOKUP(G154,'TB Mapping'!A:E,5,0)</f>
        <v>0</v>
      </c>
      <c r="F154" s="218" t="s">
        <v>98</v>
      </c>
      <c r="G154" s="218" t="s">
        <v>535</v>
      </c>
      <c r="H154" s="218" t="s">
        <v>536</v>
      </c>
      <c r="I154" s="218" t="s">
        <v>500</v>
      </c>
      <c r="J154" s="219">
        <v>0</v>
      </c>
      <c r="K154" s="219">
        <v>0</v>
      </c>
      <c r="L154" s="219">
        <v>273367392.29000002</v>
      </c>
      <c r="M154" s="219">
        <v>273367392.08999997</v>
      </c>
      <c r="N154" s="219">
        <v>0.2</v>
      </c>
      <c r="O154" s="219">
        <v>0</v>
      </c>
      <c r="P154" s="85">
        <f t="shared" si="8"/>
        <v>0.2</v>
      </c>
    </row>
    <row r="155" spans="1:16" hidden="1">
      <c r="A155" s="96" t="str">
        <f>IF(I155&lt;&gt;"",VLOOKUP(G155,'TB Mapping'!A:D,3,0),"")</f>
        <v>Not Required</v>
      </c>
      <c r="B155" s="96">
        <f>IF(I155&lt;&gt;"",VLOOKUP(G155,'TB Mapping'!A:D,4,0),"")</f>
        <v>0</v>
      </c>
      <c r="C155" s="98">
        <f t="shared" si="9"/>
        <v>5.1206384000000001E-2</v>
      </c>
      <c r="D155" s="183">
        <f t="shared" si="10"/>
        <v>5.1206384000000001E-2</v>
      </c>
      <c r="E155" s="183">
        <f>VLOOKUP(G155,'TB Mapping'!A:E,5,0)</f>
        <v>0</v>
      </c>
      <c r="F155" s="218" t="s">
        <v>98</v>
      </c>
      <c r="G155" s="218" t="s">
        <v>537</v>
      </c>
      <c r="H155" s="218" t="s">
        <v>538</v>
      </c>
      <c r="I155" s="218" t="s">
        <v>500</v>
      </c>
      <c r="J155" s="219">
        <v>0</v>
      </c>
      <c r="K155" s="219">
        <v>0</v>
      </c>
      <c r="L155" s="219">
        <v>516506.08</v>
      </c>
      <c r="M155" s="219">
        <v>4442.24</v>
      </c>
      <c r="N155" s="219">
        <v>512063.84</v>
      </c>
      <c r="O155" s="219">
        <v>0</v>
      </c>
      <c r="P155" s="85">
        <f t="shared" si="8"/>
        <v>512063.84</v>
      </c>
    </row>
    <row r="156" spans="1:16" hidden="1">
      <c r="A156" s="96" t="str">
        <f>IF(I156&lt;&gt;"",VLOOKUP(G156,'TB Mapping'!A:D,3,0),"")</f>
        <v>Not Required</v>
      </c>
      <c r="B156" s="96">
        <f>IF(I156&lt;&gt;"",VLOOKUP(G156,'TB Mapping'!A:D,4,0),"")</f>
        <v>0</v>
      </c>
      <c r="C156" s="98">
        <f t="shared" si="9"/>
        <v>-4.3288320000000003E-3</v>
      </c>
      <c r="D156" s="183">
        <f t="shared" si="10"/>
        <v>-4.3288320000000003E-3</v>
      </c>
      <c r="E156" s="183">
        <f>VLOOKUP(G156,'TB Mapping'!A:E,5,0)</f>
        <v>0</v>
      </c>
      <c r="F156" s="218" t="s">
        <v>98</v>
      </c>
      <c r="G156" s="218" t="s">
        <v>897</v>
      </c>
      <c r="H156" s="218" t="s">
        <v>898</v>
      </c>
      <c r="I156" s="218" t="s">
        <v>500</v>
      </c>
      <c r="J156" s="219">
        <v>0</v>
      </c>
      <c r="K156" s="219">
        <v>0</v>
      </c>
      <c r="L156" s="219">
        <v>0</v>
      </c>
      <c r="M156" s="219">
        <v>43288.32</v>
      </c>
      <c r="N156" s="219">
        <v>0</v>
      </c>
      <c r="O156" s="219">
        <v>43288.32</v>
      </c>
      <c r="P156" s="85">
        <f t="shared" si="8"/>
        <v>-43288.32</v>
      </c>
    </row>
    <row r="157" spans="1:16" hidden="1">
      <c r="A157" s="96" t="str">
        <f>IF(I157&lt;&gt;"",VLOOKUP(G157,'TB Mapping'!A:D,3,0),"")</f>
        <v>Not Required</v>
      </c>
      <c r="B157" s="96">
        <f>IF(I157&lt;&gt;"",VLOOKUP(G157,'TB Mapping'!A:D,4,0),"")</f>
        <v>0</v>
      </c>
      <c r="C157" s="98">
        <f t="shared" si="9"/>
        <v>0</v>
      </c>
      <c r="D157" s="183">
        <f t="shared" si="10"/>
        <v>0</v>
      </c>
      <c r="E157" s="183">
        <f>VLOOKUP(G157,'TB Mapping'!A:E,5,0)</f>
        <v>0</v>
      </c>
      <c r="F157" s="218" t="s">
        <v>98</v>
      </c>
      <c r="G157" s="218" t="s">
        <v>539</v>
      </c>
      <c r="H157" s="218" t="s">
        <v>540</v>
      </c>
      <c r="I157" s="218" t="s">
        <v>500</v>
      </c>
      <c r="J157" s="219">
        <v>0</v>
      </c>
      <c r="K157" s="219">
        <v>0</v>
      </c>
      <c r="L157" s="219">
        <v>21240</v>
      </c>
      <c r="M157" s="219">
        <v>21240</v>
      </c>
      <c r="N157" s="219">
        <v>0</v>
      </c>
      <c r="O157" s="219">
        <v>0</v>
      </c>
      <c r="P157" s="85">
        <f t="shared" si="8"/>
        <v>0</v>
      </c>
    </row>
    <row r="158" spans="1:16" hidden="1">
      <c r="A158" s="96" t="str">
        <f>IF(I158&lt;&gt;"",VLOOKUP(G158,'TB Mapping'!A:D,3,0),"")</f>
        <v>Not Required</v>
      </c>
      <c r="B158" s="96">
        <f>IF(I158&lt;&gt;"",VLOOKUP(G158,'TB Mapping'!A:D,4,0),"")</f>
        <v>0</v>
      </c>
      <c r="C158" s="98">
        <f t="shared" si="9"/>
        <v>-2.9499999999999999E-3</v>
      </c>
      <c r="D158" s="183">
        <f t="shared" si="10"/>
        <v>-2.9499999999999999E-3</v>
      </c>
      <c r="E158" s="183">
        <f>VLOOKUP(G158,'TB Mapping'!A:E,5,0)</f>
        <v>0</v>
      </c>
      <c r="F158" s="218" t="s">
        <v>98</v>
      </c>
      <c r="G158" s="218" t="s">
        <v>899</v>
      </c>
      <c r="H158" s="218" t="s">
        <v>900</v>
      </c>
      <c r="I158" s="218" t="s">
        <v>500</v>
      </c>
      <c r="J158" s="219">
        <v>0</v>
      </c>
      <c r="K158" s="219">
        <v>0</v>
      </c>
      <c r="L158" s="219">
        <v>0</v>
      </c>
      <c r="M158" s="219">
        <v>29500</v>
      </c>
      <c r="N158" s="219">
        <v>0</v>
      </c>
      <c r="O158" s="219">
        <v>29500</v>
      </c>
      <c r="P158" s="85">
        <f t="shared" si="8"/>
        <v>-29500</v>
      </c>
    </row>
    <row r="159" spans="1:16" hidden="1">
      <c r="A159" s="96" t="str">
        <f>IF(I159&lt;&gt;"",VLOOKUP(G159,'TB Mapping'!A:D,3,0),"")</f>
        <v>Not Required</v>
      </c>
      <c r="B159" s="96">
        <f>IF(I159&lt;&gt;"",VLOOKUP(G159,'TB Mapping'!A:D,4,0),"")</f>
        <v>0</v>
      </c>
      <c r="C159" s="98">
        <f t="shared" si="9"/>
        <v>-1.4631999999999999E-4</v>
      </c>
      <c r="D159" s="183">
        <f t="shared" si="10"/>
        <v>-1.4631999999999999E-4</v>
      </c>
      <c r="E159" s="183">
        <f>VLOOKUP(G159,'TB Mapping'!A:E,5,0)</f>
        <v>0</v>
      </c>
      <c r="F159" s="218" t="s">
        <v>98</v>
      </c>
      <c r="G159" s="218" t="s">
        <v>541</v>
      </c>
      <c r="H159" s="218" t="s">
        <v>542</v>
      </c>
      <c r="I159" s="218" t="s">
        <v>500</v>
      </c>
      <c r="J159" s="219">
        <v>0</v>
      </c>
      <c r="K159" s="219">
        <v>0</v>
      </c>
      <c r="L159" s="219">
        <v>507.6</v>
      </c>
      <c r="M159" s="219">
        <v>1970.8</v>
      </c>
      <c r="N159" s="219">
        <v>0</v>
      </c>
      <c r="O159" s="219">
        <v>1463.2</v>
      </c>
      <c r="P159" s="85">
        <f t="shared" si="8"/>
        <v>-1463.2</v>
      </c>
    </row>
    <row r="160" spans="1:16" hidden="1">
      <c r="A160" s="96" t="str">
        <f>IF(I160&lt;&gt;"",VLOOKUP(G160,'TB Mapping'!A:D,3,0),"")</f>
        <v>Not Required</v>
      </c>
      <c r="B160" s="96">
        <f>IF(I160&lt;&gt;"",VLOOKUP(G160,'TB Mapping'!A:D,4,0),"")</f>
        <v>0</v>
      </c>
      <c r="C160" s="98">
        <f t="shared" si="9"/>
        <v>-6.7359799999999997E-4</v>
      </c>
      <c r="D160" s="183">
        <f t="shared" si="10"/>
        <v>-6.7359799999999997E-4</v>
      </c>
      <c r="E160" s="183">
        <f>VLOOKUP(G160,'TB Mapping'!A:E,5,0)</f>
        <v>0</v>
      </c>
      <c r="F160" s="218" t="s">
        <v>98</v>
      </c>
      <c r="G160" s="218" t="s">
        <v>543</v>
      </c>
      <c r="H160" s="218" t="s">
        <v>544</v>
      </c>
      <c r="I160" s="218" t="s">
        <v>500</v>
      </c>
      <c r="J160" s="219">
        <v>0</v>
      </c>
      <c r="K160" s="219">
        <v>0</v>
      </c>
      <c r="L160" s="219">
        <v>0</v>
      </c>
      <c r="M160" s="219">
        <v>6735.98</v>
      </c>
      <c r="N160" s="219">
        <v>0</v>
      </c>
      <c r="O160" s="219">
        <v>6735.98</v>
      </c>
      <c r="P160" s="85">
        <f t="shared" si="8"/>
        <v>-6735.98</v>
      </c>
    </row>
    <row r="161" spans="1:16" hidden="1">
      <c r="A161" s="96" t="str">
        <f>IF(I161&lt;&gt;"",VLOOKUP(G161,'TB Mapping'!A:D,3,0),"")</f>
        <v>Not Required</v>
      </c>
      <c r="B161" s="96">
        <f>IF(I161&lt;&gt;"",VLOOKUP(G161,'TB Mapping'!A:D,4,0),"")</f>
        <v>0</v>
      </c>
      <c r="C161" s="98">
        <f t="shared" si="9"/>
        <v>0</v>
      </c>
      <c r="D161" s="183">
        <f t="shared" si="10"/>
        <v>0</v>
      </c>
      <c r="E161" s="183">
        <f>VLOOKUP(G161,'TB Mapping'!A:E,5,0)</f>
        <v>0</v>
      </c>
      <c r="F161" s="218" t="s">
        <v>98</v>
      </c>
      <c r="G161" s="218" t="s">
        <v>545</v>
      </c>
      <c r="H161" s="218" t="s">
        <v>546</v>
      </c>
      <c r="I161" s="218" t="s">
        <v>500</v>
      </c>
      <c r="J161" s="219">
        <v>0</v>
      </c>
      <c r="K161" s="219">
        <v>0</v>
      </c>
      <c r="L161" s="219">
        <v>4642.67</v>
      </c>
      <c r="M161" s="219">
        <v>4642.67</v>
      </c>
      <c r="N161" s="219">
        <v>0</v>
      </c>
      <c r="O161" s="219">
        <v>0</v>
      </c>
      <c r="P161" s="85">
        <f t="shared" si="8"/>
        <v>0</v>
      </c>
    </row>
    <row r="162" spans="1:16" hidden="1">
      <c r="A162" s="96" t="str">
        <f>IF(I162&lt;&gt;"",VLOOKUP(G162,'TB Mapping'!A:D,3,0),"")</f>
        <v>Not Required</v>
      </c>
      <c r="B162" s="96">
        <f>IF(I162&lt;&gt;"",VLOOKUP(G162,'TB Mapping'!A:D,4,0),"")</f>
        <v>0</v>
      </c>
      <c r="C162" s="98">
        <f t="shared" si="9"/>
        <v>-7.9436730000000001E-3</v>
      </c>
      <c r="D162" s="183">
        <f t="shared" si="10"/>
        <v>-7.9436730000000001E-3</v>
      </c>
      <c r="E162" s="183">
        <f>VLOOKUP(G162,'TB Mapping'!A:E,5,0)</f>
        <v>0</v>
      </c>
      <c r="F162" s="218" t="s">
        <v>98</v>
      </c>
      <c r="G162" s="218" t="s">
        <v>901</v>
      </c>
      <c r="H162" s="218" t="s">
        <v>902</v>
      </c>
      <c r="I162" s="218" t="s">
        <v>500</v>
      </c>
      <c r="J162" s="219">
        <v>0</v>
      </c>
      <c r="K162" s="219">
        <v>0</v>
      </c>
      <c r="L162" s="219">
        <v>0</v>
      </c>
      <c r="M162" s="219">
        <v>79436.73</v>
      </c>
      <c r="N162" s="219">
        <v>0</v>
      </c>
      <c r="O162" s="219">
        <v>79436.73</v>
      </c>
      <c r="P162" s="85">
        <f t="shared" si="8"/>
        <v>-79436.73</v>
      </c>
    </row>
    <row r="163" spans="1:16" hidden="1">
      <c r="A163" s="96" t="str">
        <f>IF(I163&lt;&gt;"",VLOOKUP(G163,'TB Mapping'!A:D,3,0),"")</f>
        <v>Not Required</v>
      </c>
      <c r="B163" s="96">
        <f>IF(I163&lt;&gt;"",VLOOKUP(G163,'TB Mapping'!A:D,4,0),"")</f>
        <v>0</v>
      </c>
      <c r="C163" s="98">
        <f t="shared" si="9"/>
        <v>0</v>
      </c>
      <c r="D163" s="183">
        <f t="shared" si="10"/>
        <v>0</v>
      </c>
      <c r="E163" s="183">
        <f>VLOOKUP(G163,'TB Mapping'!A:E,5,0)</f>
        <v>0</v>
      </c>
      <c r="F163" s="218" t="s">
        <v>98</v>
      </c>
      <c r="G163" s="218" t="s">
        <v>547</v>
      </c>
      <c r="H163" s="218" t="s">
        <v>548</v>
      </c>
      <c r="I163" s="218" t="s">
        <v>500</v>
      </c>
      <c r="J163" s="219">
        <v>0</v>
      </c>
      <c r="K163" s="219">
        <v>0</v>
      </c>
      <c r="L163" s="219">
        <v>5.15</v>
      </c>
      <c r="M163" s="219">
        <v>5.15</v>
      </c>
      <c r="N163" s="219">
        <v>0</v>
      </c>
      <c r="O163" s="219">
        <v>0</v>
      </c>
      <c r="P163" s="85">
        <f t="shared" si="8"/>
        <v>0</v>
      </c>
    </row>
    <row r="164" spans="1:16" hidden="1">
      <c r="A164" s="96" t="str">
        <f>IF(I164&lt;&gt;"",VLOOKUP(G164,'TB Mapping'!A:D,3,0),"")</f>
        <v>Not Required</v>
      </c>
      <c r="B164" s="96">
        <f>IF(I164&lt;&gt;"",VLOOKUP(G164,'TB Mapping'!A:D,4,0),"")</f>
        <v>0</v>
      </c>
      <c r="C164" s="98">
        <f t="shared" si="9"/>
        <v>0</v>
      </c>
      <c r="D164" s="183">
        <f t="shared" si="10"/>
        <v>0</v>
      </c>
      <c r="E164" s="183">
        <f>VLOOKUP(G164,'TB Mapping'!A:E,5,0)</f>
        <v>0</v>
      </c>
      <c r="F164" s="218" t="s">
        <v>98</v>
      </c>
      <c r="G164" s="218" t="s">
        <v>549</v>
      </c>
      <c r="H164" s="218" t="s">
        <v>550</v>
      </c>
      <c r="I164" s="218" t="s">
        <v>500</v>
      </c>
      <c r="J164" s="219">
        <v>0</v>
      </c>
      <c r="K164" s="219">
        <v>0</v>
      </c>
      <c r="L164" s="219">
        <v>264.95999999999998</v>
      </c>
      <c r="M164" s="219">
        <v>264.95999999999998</v>
      </c>
      <c r="N164" s="219">
        <v>0</v>
      </c>
      <c r="O164" s="219">
        <v>0</v>
      </c>
      <c r="P164" s="85">
        <f t="shared" si="8"/>
        <v>0</v>
      </c>
    </row>
    <row r="165" spans="1:16" hidden="1">
      <c r="A165" s="96" t="str">
        <f>IF(I165&lt;&gt;"",VLOOKUP(G165,'TB Mapping'!A:D,3,0),"")</f>
        <v>Not Required</v>
      </c>
      <c r="B165" s="96">
        <f>IF(I165&lt;&gt;"",VLOOKUP(G165,'TB Mapping'!A:D,4,0),"")</f>
        <v>0</v>
      </c>
      <c r="C165" s="98">
        <f t="shared" si="9"/>
        <v>-3.6778900000000004E-4</v>
      </c>
      <c r="D165" s="183">
        <f t="shared" si="10"/>
        <v>-3.6778899999999998E-4</v>
      </c>
      <c r="E165" s="183">
        <f>VLOOKUP(G165,'TB Mapping'!A:E,5,0)</f>
        <v>0</v>
      </c>
      <c r="F165" s="218" t="s">
        <v>98</v>
      </c>
      <c r="G165" s="218" t="s">
        <v>551</v>
      </c>
      <c r="H165" s="218" t="s">
        <v>552</v>
      </c>
      <c r="I165" s="218" t="s">
        <v>500</v>
      </c>
      <c r="J165" s="219">
        <v>0</v>
      </c>
      <c r="K165" s="219">
        <v>0</v>
      </c>
      <c r="L165" s="219">
        <v>2514</v>
      </c>
      <c r="M165" s="219">
        <v>6191.89</v>
      </c>
      <c r="N165" s="219">
        <v>0</v>
      </c>
      <c r="O165" s="219">
        <v>3677.89</v>
      </c>
      <c r="P165" s="85">
        <f t="shared" si="8"/>
        <v>-3677.89</v>
      </c>
    </row>
    <row r="166" spans="1:16" hidden="1">
      <c r="A166" s="96" t="str">
        <f>IF(I166&lt;&gt;"",VLOOKUP(G166,'TB Mapping'!A:D,3,0),"")</f>
        <v>Not Required</v>
      </c>
      <c r="B166" s="96">
        <f>IF(I166&lt;&gt;"",VLOOKUP(G166,'TB Mapping'!A:D,4,0),"")</f>
        <v>0</v>
      </c>
      <c r="C166" s="98">
        <f t="shared" si="9"/>
        <v>-1.6827529999999999E-3</v>
      </c>
      <c r="D166" s="183">
        <f t="shared" si="10"/>
        <v>-1.6827529999999999E-3</v>
      </c>
      <c r="E166" s="183">
        <f>VLOOKUP(G166,'TB Mapping'!A:E,5,0)</f>
        <v>0</v>
      </c>
      <c r="F166" s="218" t="s">
        <v>98</v>
      </c>
      <c r="G166" s="218" t="s">
        <v>903</v>
      </c>
      <c r="H166" s="218" t="s">
        <v>904</v>
      </c>
      <c r="I166" s="218" t="s">
        <v>500</v>
      </c>
      <c r="J166" s="219">
        <v>0</v>
      </c>
      <c r="K166" s="219">
        <v>0</v>
      </c>
      <c r="L166" s="219">
        <v>0</v>
      </c>
      <c r="M166" s="219">
        <v>16827.53</v>
      </c>
      <c r="N166" s="219">
        <v>0</v>
      </c>
      <c r="O166" s="219">
        <v>16827.53</v>
      </c>
      <c r="P166" s="85">
        <f t="shared" si="8"/>
        <v>-16827.53</v>
      </c>
    </row>
    <row r="167" spans="1:16" hidden="1">
      <c r="A167" s="96" t="str">
        <f>IF(I167&lt;&gt;"",VLOOKUP(G167,'TB Mapping'!A:D,3,0),"")</f>
        <v>Not Required</v>
      </c>
      <c r="B167" s="96">
        <f>IF(I167&lt;&gt;"",VLOOKUP(G167,'TB Mapping'!A:D,4,0),"")</f>
        <v>0</v>
      </c>
      <c r="C167" s="98">
        <f t="shared" si="9"/>
        <v>-3.3679899999999999E-4</v>
      </c>
      <c r="D167" s="183">
        <f t="shared" si="10"/>
        <v>-3.3679899999999999E-4</v>
      </c>
      <c r="E167" s="183">
        <f>VLOOKUP(G167,'TB Mapping'!A:E,5,0)</f>
        <v>0</v>
      </c>
      <c r="F167" s="218" t="s">
        <v>98</v>
      </c>
      <c r="G167" s="218" t="s">
        <v>905</v>
      </c>
      <c r="H167" s="218" t="s">
        <v>906</v>
      </c>
      <c r="I167" s="218" t="s">
        <v>500</v>
      </c>
      <c r="J167" s="219">
        <v>0</v>
      </c>
      <c r="K167" s="219">
        <v>0</v>
      </c>
      <c r="L167" s="219">
        <v>0</v>
      </c>
      <c r="M167" s="219">
        <v>3367.99</v>
      </c>
      <c r="N167" s="219">
        <v>0</v>
      </c>
      <c r="O167" s="219">
        <v>3367.99</v>
      </c>
      <c r="P167" s="85">
        <f t="shared" si="8"/>
        <v>-3367.99</v>
      </c>
    </row>
    <row r="168" spans="1:16" hidden="1">
      <c r="A168" s="96" t="str">
        <f>IF(I168&lt;&gt;"",VLOOKUP(G168,'TB Mapping'!A:D,3,0),"")</f>
        <v>Not Required</v>
      </c>
      <c r="B168" s="96">
        <f>IF(I168&lt;&gt;"",VLOOKUP(G168,'TB Mapping'!A:D,4,0),"")</f>
        <v>0</v>
      </c>
      <c r="C168" s="98">
        <f t="shared" si="9"/>
        <v>0</v>
      </c>
      <c r="D168" s="183">
        <f t="shared" si="10"/>
        <v>0</v>
      </c>
      <c r="E168" s="183">
        <f>VLOOKUP(G168,'TB Mapping'!A:E,5,0)</f>
        <v>0</v>
      </c>
      <c r="F168" s="218" t="s">
        <v>98</v>
      </c>
      <c r="G168" s="218" t="s">
        <v>553</v>
      </c>
      <c r="H168" s="218" t="s">
        <v>554</v>
      </c>
      <c r="I168" s="218" t="s">
        <v>500</v>
      </c>
      <c r="J168" s="219">
        <v>0</v>
      </c>
      <c r="K168" s="219">
        <v>0</v>
      </c>
      <c r="L168" s="219">
        <v>4654.07</v>
      </c>
      <c r="M168" s="219">
        <v>4654.07</v>
      </c>
      <c r="N168" s="219">
        <v>0</v>
      </c>
      <c r="O168" s="219">
        <v>0</v>
      </c>
      <c r="P168" s="85">
        <f t="shared" si="8"/>
        <v>0</v>
      </c>
    </row>
    <row r="169" spans="1:16" hidden="1">
      <c r="A169" s="96" t="str">
        <f>IF(I169&lt;&gt;"",VLOOKUP(G169,'TB Mapping'!A:D,3,0),"")</f>
        <v>Not Required</v>
      </c>
      <c r="B169" s="96">
        <f>IF(I169&lt;&gt;"",VLOOKUP(G169,'TB Mapping'!A:D,4,0),"")</f>
        <v>0</v>
      </c>
      <c r="C169" s="98">
        <f t="shared" si="9"/>
        <v>0</v>
      </c>
      <c r="D169" s="183">
        <f t="shared" si="10"/>
        <v>0</v>
      </c>
      <c r="E169" s="183">
        <f>VLOOKUP(G169,'TB Mapping'!A:E,5,0)</f>
        <v>0</v>
      </c>
      <c r="F169" s="218" t="s">
        <v>98</v>
      </c>
      <c r="G169" s="218" t="s">
        <v>555</v>
      </c>
      <c r="H169" s="218" t="s">
        <v>556</v>
      </c>
      <c r="I169" s="218" t="s">
        <v>500</v>
      </c>
      <c r="J169" s="219">
        <v>0</v>
      </c>
      <c r="K169" s="219">
        <v>0</v>
      </c>
      <c r="L169" s="219">
        <v>31823.75</v>
      </c>
      <c r="M169" s="219">
        <v>31823.75</v>
      </c>
      <c r="N169" s="219">
        <v>0</v>
      </c>
      <c r="O169" s="219">
        <v>0</v>
      </c>
      <c r="P169" s="85">
        <f t="shared" si="8"/>
        <v>0</v>
      </c>
    </row>
    <row r="170" spans="1:16" hidden="1">
      <c r="A170" s="96" t="str">
        <f>IF(I170&lt;&gt;"",VLOOKUP(G170,'TB Mapping'!A:D,3,0),"")</f>
        <v>Not Required</v>
      </c>
      <c r="B170" s="96">
        <f>IF(I170&lt;&gt;"",VLOOKUP(G170,'TB Mapping'!A:D,4,0),"")</f>
        <v>0</v>
      </c>
      <c r="C170" s="98">
        <f t="shared" si="9"/>
        <v>-2.61E-4</v>
      </c>
      <c r="D170" s="183">
        <f t="shared" si="10"/>
        <v>-2.61E-4</v>
      </c>
      <c r="E170" s="183">
        <f>VLOOKUP(G170,'TB Mapping'!A:E,5,0)</f>
        <v>0</v>
      </c>
      <c r="F170" s="218" t="s">
        <v>98</v>
      </c>
      <c r="G170" s="218" t="s">
        <v>907</v>
      </c>
      <c r="H170" s="218" t="s">
        <v>908</v>
      </c>
      <c r="I170" s="218" t="s">
        <v>500</v>
      </c>
      <c r="J170" s="219">
        <v>0</v>
      </c>
      <c r="K170" s="219">
        <v>0</v>
      </c>
      <c r="L170" s="219">
        <v>0</v>
      </c>
      <c r="M170" s="219">
        <v>2610</v>
      </c>
      <c r="N170" s="219">
        <v>0</v>
      </c>
      <c r="O170" s="219">
        <v>2610</v>
      </c>
      <c r="P170" s="85">
        <f t="shared" si="8"/>
        <v>-2610</v>
      </c>
    </row>
    <row r="171" spans="1:16" hidden="1">
      <c r="A171" s="96" t="str">
        <f>IF(I171&lt;&gt;"",VLOOKUP(G171,'TB Mapping'!A:D,3,0),"")</f>
        <v>Not Required</v>
      </c>
      <c r="B171" s="96">
        <f>IF(I171&lt;&gt;"",VLOOKUP(G171,'TB Mapping'!A:D,4,0),"")</f>
        <v>0</v>
      </c>
      <c r="C171" s="98">
        <f t="shared" si="9"/>
        <v>-9.5140000000000007E-6</v>
      </c>
      <c r="D171" s="183">
        <f t="shared" si="10"/>
        <v>-9.5140000000000007E-6</v>
      </c>
      <c r="E171" s="183">
        <f>VLOOKUP(G171,'TB Mapping'!A:E,5,0)</f>
        <v>0</v>
      </c>
      <c r="F171" s="218" t="s">
        <v>98</v>
      </c>
      <c r="G171" s="218" t="s">
        <v>557</v>
      </c>
      <c r="H171" s="218" t="s">
        <v>558</v>
      </c>
      <c r="I171" s="218" t="s">
        <v>500</v>
      </c>
      <c r="J171" s="219">
        <v>0</v>
      </c>
      <c r="K171" s="219">
        <v>0</v>
      </c>
      <c r="L171" s="219">
        <v>46.45</v>
      </c>
      <c r="M171" s="219">
        <v>141.59</v>
      </c>
      <c r="N171" s="219">
        <v>0</v>
      </c>
      <c r="O171" s="219">
        <v>95.14</v>
      </c>
      <c r="P171" s="85">
        <f t="shared" si="8"/>
        <v>-95.14</v>
      </c>
    </row>
    <row r="172" spans="1:16" hidden="1">
      <c r="A172" s="96" t="str">
        <f>IF(I172&lt;&gt;"",VLOOKUP(G172,'TB Mapping'!A:D,3,0),"")</f>
        <v>Not Required</v>
      </c>
      <c r="B172" s="96">
        <f>IF(I172&lt;&gt;"",VLOOKUP(G172,'TB Mapping'!A:D,4,0),"")</f>
        <v>0</v>
      </c>
      <c r="C172" s="98">
        <f t="shared" si="9"/>
        <v>-3.0906000000000005E-5</v>
      </c>
      <c r="D172" s="183">
        <f t="shared" si="10"/>
        <v>-3.0905999999999999E-5</v>
      </c>
      <c r="E172" s="183">
        <f>VLOOKUP(G172,'TB Mapping'!A:E,5,0)</f>
        <v>0</v>
      </c>
      <c r="F172" s="218" t="s">
        <v>98</v>
      </c>
      <c r="G172" s="218" t="s">
        <v>559</v>
      </c>
      <c r="H172" s="218" t="s">
        <v>560</v>
      </c>
      <c r="I172" s="218" t="s">
        <v>500</v>
      </c>
      <c r="J172" s="219">
        <v>0</v>
      </c>
      <c r="K172" s="219">
        <v>0</v>
      </c>
      <c r="L172" s="219">
        <v>240.88</v>
      </c>
      <c r="M172" s="219">
        <v>549.94000000000005</v>
      </c>
      <c r="N172" s="219">
        <v>0</v>
      </c>
      <c r="O172" s="219">
        <v>309.06</v>
      </c>
      <c r="P172" s="85">
        <f t="shared" si="8"/>
        <v>-309.06</v>
      </c>
    </row>
    <row r="173" spans="1:16" hidden="1">
      <c r="A173" s="96" t="str">
        <f>IF(I173&lt;&gt;"",VLOOKUP(G173,'TB Mapping'!A:D,3,0),"")</f>
        <v>Not Required</v>
      </c>
      <c r="B173" s="96">
        <f>IF(I173&lt;&gt;"",VLOOKUP(G173,'TB Mapping'!A:D,4,0),"")</f>
        <v>0</v>
      </c>
      <c r="C173" s="98">
        <f t="shared" si="9"/>
        <v>-9.5140000000000007E-6</v>
      </c>
      <c r="D173" s="183">
        <f t="shared" si="10"/>
        <v>-9.5140000000000007E-6</v>
      </c>
      <c r="E173" s="183">
        <f>VLOOKUP(G173,'TB Mapping'!A:E,5,0)</f>
        <v>0</v>
      </c>
      <c r="F173" s="218" t="s">
        <v>98</v>
      </c>
      <c r="G173" s="218" t="s">
        <v>561</v>
      </c>
      <c r="H173" s="218" t="s">
        <v>562</v>
      </c>
      <c r="I173" s="218" t="s">
        <v>500</v>
      </c>
      <c r="J173" s="219">
        <v>0</v>
      </c>
      <c r="K173" s="219">
        <v>0</v>
      </c>
      <c r="L173" s="219">
        <v>46.45</v>
      </c>
      <c r="M173" s="219">
        <v>141.59</v>
      </c>
      <c r="N173" s="219">
        <v>0</v>
      </c>
      <c r="O173" s="219">
        <v>95.14</v>
      </c>
      <c r="P173" s="85">
        <f t="shared" si="8"/>
        <v>-95.14</v>
      </c>
    </row>
    <row r="174" spans="1:16" hidden="1">
      <c r="A174" s="96" t="str">
        <f>IF(I174&lt;&gt;"",VLOOKUP(G174,'TB Mapping'!A:D,3,0),"")</f>
        <v>Not Required</v>
      </c>
      <c r="B174" s="96">
        <f>IF(I174&lt;&gt;"",VLOOKUP(G174,'TB Mapping'!A:D,4,0),"")</f>
        <v>0</v>
      </c>
      <c r="C174" s="98">
        <f t="shared" si="9"/>
        <v>1.7120941000000004E-2</v>
      </c>
      <c r="D174" s="183">
        <f t="shared" si="10"/>
        <v>1.7120941000000001E-2</v>
      </c>
      <c r="E174" s="183">
        <f>VLOOKUP(G174,'TB Mapping'!A:E,5,0)</f>
        <v>0</v>
      </c>
      <c r="F174" s="218" t="s">
        <v>98</v>
      </c>
      <c r="G174" s="218" t="s">
        <v>563</v>
      </c>
      <c r="H174" s="218" t="s">
        <v>564</v>
      </c>
      <c r="I174" s="218" t="s">
        <v>500</v>
      </c>
      <c r="J174" s="219">
        <v>0</v>
      </c>
      <c r="K174" s="219">
        <v>0</v>
      </c>
      <c r="L174" s="219">
        <v>893777.41</v>
      </c>
      <c r="M174" s="219">
        <v>722568</v>
      </c>
      <c r="N174" s="219">
        <v>171209.41</v>
      </c>
      <c r="O174" s="219">
        <v>0</v>
      </c>
      <c r="P174" s="85">
        <f t="shared" si="8"/>
        <v>171209.41</v>
      </c>
    </row>
    <row r="175" spans="1:16" hidden="1">
      <c r="A175" s="96" t="str">
        <f>IF(I175&lt;&gt;"",VLOOKUP(G175,'TB Mapping'!A:D,3,0),"")</f>
        <v>Not Required</v>
      </c>
      <c r="B175" s="96">
        <f>IF(I175&lt;&gt;"",VLOOKUP(G175,'TB Mapping'!A:D,4,0),"")</f>
        <v>0</v>
      </c>
      <c r="C175" s="98">
        <f t="shared" si="9"/>
        <v>-1.6094140000000006E-3</v>
      </c>
      <c r="D175" s="183">
        <f t="shared" si="10"/>
        <v>-1.609414E-3</v>
      </c>
      <c r="E175" s="183">
        <f>VLOOKUP(G175,'TB Mapping'!A:E,5,0)</f>
        <v>0</v>
      </c>
      <c r="F175" s="218" t="s">
        <v>98</v>
      </c>
      <c r="G175" s="218" t="s">
        <v>565</v>
      </c>
      <c r="H175" s="218" t="s">
        <v>566</v>
      </c>
      <c r="I175" s="218" t="s">
        <v>500</v>
      </c>
      <c r="J175" s="219">
        <v>0</v>
      </c>
      <c r="K175" s="219">
        <v>0</v>
      </c>
      <c r="L175" s="219">
        <v>34354.519999999997</v>
      </c>
      <c r="M175" s="219">
        <v>50448.66</v>
      </c>
      <c r="N175" s="219">
        <v>0</v>
      </c>
      <c r="O175" s="219">
        <v>16094.14</v>
      </c>
      <c r="P175" s="85">
        <f t="shared" si="8"/>
        <v>-16094.14</v>
      </c>
    </row>
    <row r="176" spans="1:16" hidden="1">
      <c r="A176" s="96" t="str">
        <f>IF(I176&lt;&gt;"",VLOOKUP(G176,'TB Mapping'!A:D,3,0),"")</f>
        <v>Not Required</v>
      </c>
      <c r="B176" s="96">
        <f>IF(I176&lt;&gt;"",VLOOKUP(G176,'TB Mapping'!A:D,4,0),"")</f>
        <v>0</v>
      </c>
      <c r="C176" s="98">
        <f t="shared" si="9"/>
        <v>-8.85E-6</v>
      </c>
      <c r="D176" s="183">
        <f t="shared" si="10"/>
        <v>-8.85E-6</v>
      </c>
      <c r="E176" s="183">
        <f>VLOOKUP(G176,'TB Mapping'!A:E,5,0)</f>
        <v>0</v>
      </c>
      <c r="F176" s="218" t="s">
        <v>98</v>
      </c>
      <c r="G176" s="218" t="s">
        <v>567</v>
      </c>
      <c r="H176" s="218" t="s">
        <v>568</v>
      </c>
      <c r="I176" s="218" t="s">
        <v>500</v>
      </c>
      <c r="J176" s="219">
        <v>0</v>
      </c>
      <c r="K176" s="219">
        <v>0</v>
      </c>
      <c r="L176" s="219">
        <v>592.95000000000005</v>
      </c>
      <c r="M176" s="219">
        <v>681.45</v>
      </c>
      <c r="N176" s="219">
        <v>0</v>
      </c>
      <c r="O176" s="219">
        <v>88.5</v>
      </c>
      <c r="P176" s="85">
        <f t="shared" si="8"/>
        <v>-88.5</v>
      </c>
    </row>
    <row r="177" spans="1:16" hidden="1">
      <c r="A177" s="96" t="str">
        <f>IF(I177&lt;&gt;"",VLOOKUP(G177,'TB Mapping'!A:D,3,0),"")</f>
        <v>Not Required</v>
      </c>
      <c r="B177" s="96">
        <f>IF(I177&lt;&gt;"",VLOOKUP(G177,'TB Mapping'!A:D,4,0),"")</f>
        <v>0</v>
      </c>
      <c r="C177" s="98">
        <f t="shared" si="9"/>
        <v>-5.1206384000000001E-2</v>
      </c>
      <c r="D177" s="183">
        <f t="shared" si="10"/>
        <v>-5.1206384000000001E-2</v>
      </c>
      <c r="E177" s="183">
        <f>VLOOKUP(G177,'TB Mapping'!A:E,5,0)</f>
        <v>0</v>
      </c>
      <c r="F177" s="218" t="s">
        <v>98</v>
      </c>
      <c r="G177" s="218" t="s">
        <v>571</v>
      </c>
      <c r="H177" s="218" t="s">
        <v>572</v>
      </c>
      <c r="I177" s="218" t="s">
        <v>500</v>
      </c>
      <c r="J177" s="219">
        <v>0</v>
      </c>
      <c r="K177" s="219">
        <v>0</v>
      </c>
      <c r="L177" s="219">
        <v>8884.42</v>
      </c>
      <c r="M177" s="219">
        <v>520948.26</v>
      </c>
      <c r="N177" s="219">
        <v>0</v>
      </c>
      <c r="O177" s="219">
        <v>512063.84</v>
      </c>
      <c r="P177" s="85">
        <f t="shared" si="8"/>
        <v>-512063.84</v>
      </c>
    </row>
    <row r="178" spans="1:16" hidden="1">
      <c r="A178" s="96" t="str">
        <f>IF(I178&lt;&gt;"",VLOOKUP(G178,'TB Mapping'!A:D,3,0),"")</f>
        <v>Not Required</v>
      </c>
      <c r="B178" s="96">
        <f>IF(I178&lt;&gt;"",VLOOKUP(G178,'TB Mapping'!A:D,4,0),"")</f>
        <v>0</v>
      </c>
      <c r="C178" s="98">
        <f t="shared" si="9"/>
        <v>-5.8611999999999996E-3</v>
      </c>
      <c r="D178" s="183">
        <f t="shared" si="10"/>
        <v>-5.8611999999999996E-3</v>
      </c>
      <c r="E178" s="183">
        <f>VLOOKUP(G178,'TB Mapping'!A:E,5,0)</f>
        <v>0</v>
      </c>
      <c r="F178" s="218" t="s">
        <v>98</v>
      </c>
      <c r="G178" s="218" t="s">
        <v>573</v>
      </c>
      <c r="H178" s="218" t="s">
        <v>574</v>
      </c>
      <c r="I178" s="218" t="s">
        <v>500</v>
      </c>
      <c r="J178" s="219">
        <v>0</v>
      </c>
      <c r="K178" s="219">
        <v>0</v>
      </c>
      <c r="L178" s="219">
        <v>24506</v>
      </c>
      <c r="M178" s="219">
        <v>83118</v>
      </c>
      <c r="N178" s="219">
        <v>0</v>
      </c>
      <c r="O178" s="219">
        <v>58612</v>
      </c>
      <c r="P178" s="85">
        <f t="shared" si="8"/>
        <v>-58612</v>
      </c>
    </row>
    <row r="179" spans="1:16" hidden="1">
      <c r="A179" s="96" t="str">
        <f>IF(I179&lt;&gt;"",VLOOKUP(G179,'TB Mapping'!A:D,3,0),"")</f>
        <v>Not Required</v>
      </c>
      <c r="B179" s="96">
        <f>IF(I179&lt;&gt;"",VLOOKUP(G179,'TB Mapping'!A:D,4,0),"")</f>
        <v>0</v>
      </c>
      <c r="C179" s="98">
        <f t="shared" si="9"/>
        <v>-6.1157859999999998E-3</v>
      </c>
      <c r="D179" s="183">
        <f t="shared" si="10"/>
        <v>-6.1157859999999998E-3</v>
      </c>
      <c r="E179" s="183">
        <f>VLOOKUP(G179,'TB Mapping'!A:E,5,0)</f>
        <v>0</v>
      </c>
      <c r="F179" s="218" t="s">
        <v>98</v>
      </c>
      <c r="G179" s="218" t="s">
        <v>575</v>
      </c>
      <c r="H179" s="218" t="s">
        <v>576</v>
      </c>
      <c r="I179" s="218" t="s">
        <v>500</v>
      </c>
      <c r="J179" s="219">
        <v>0</v>
      </c>
      <c r="K179" s="219">
        <v>0</v>
      </c>
      <c r="L179" s="219">
        <v>84152.2</v>
      </c>
      <c r="M179" s="219">
        <v>145310.06</v>
      </c>
      <c r="N179" s="219">
        <v>0</v>
      </c>
      <c r="O179" s="219">
        <v>61157.86</v>
      </c>
      <c r="P179" s="85">
        <f t="shared" si="8"/>
        <v>-61157.86</v>
      </c>
    </row>
    <row r="180" spans="1:16" hidden="1">
      <c r="A180" s="96" t="str">
        <f>IF(I180&lt;&gt;"",VLOOKUP(G180,'TB Mapping'!A:D,3,0),"")</f>
        <v>Not Required</v>
      </c>
      <c r="B180" s="96">
        <f>IF(I180&lt;&gt;"",VLOOKUP(G180,'TB Mapping'!A:D,4,0),"")</f>
        <v>0</v>
      </c>
      <c r="C180" s="98">
        <f t="shared" si="9"/>
        <v>-1.4260289999999997E-3</v>
      </c>
      <c r="D180" s="183">
        <f t="shared" si="10"/>
        <v>-1.4260290000000001E-3</v>
      </c>
      <c r="E180" s="183">
        <f>VLOOKUP(G180,'TB Mapping'!A:E,5,0)</f>
        <v>0</v>
      </c>
      <c r="F180" s="218" t="s">
        <v>98</v>
      </c>
      <c r="G180" s="218" t="s">
        <v>577</v>
      </c>
      <c r="H180" s="218" t="s">
        <v>578</v>
      </c>
      <c r="I180" s="218" t="s">
        <v>500</v>
      </c>
      <c r="J180" s="219">
        <v>0</v>
      </c>
      <c r="K180" s="219">
        <v>0</v>
      </c>
      <c r="L180" s="219">
        <v>24359.45</v>
      </c>
      <c r="M180" s="219">
        <v>38619.74</v>
      </c>
      <c r="N180" s="219">
        <v>0</v>
      </c>
      <c r="O180" s="219">
        <v>14260.29</v>
      </c>
      <c r="P180" s="85">
        <f t="shared" si="8"/>
        <v>-14260.29</v>
      </c>
    </row>
    <row r="181" spans="1:16" hidden="1">
      <c r="A181" s="96" t="str">
        <f>IF(I181&lt;&gt;"",VLOOKUP(G181,'TB Mapping'!A:D,3,0),"")</f>
        <v>Not Required</v>
      </c>
      <c r="B181" s="96">
        <f>IF(I181&lt;&gt;"",VLOOKUP(G181,'TB Mapping'!A:D,4,0),"")</f>
        <v>0</v>
      </c>
      <c r="C181" s="98">
        <f t="shared" si="9"/>
        <v>4.9000000953674318E-8</v>
      </c>
      <c r="D181" s="183">
        <f t="shared" si="10"/>
        <v>4.9000000000000002E-8</v>
      </c>
      <c r="E181" s="183">
        <f>VLOOKUP(G181,'TB Mapping'!A:E,5,0)</f>
        <v>0</v>
      </c>
      <c r="F181" s="218" t="s">
        <v>98</v>
      </c>
      <c r="G181" s="218" t="s">
        <v>579</v>
      </c>
      <c r="H181" s="218" t="s">
        <v>580</v>
      </c>
      <c r="I181" s="218" t="s">
        <v>500</v>
      </c>
      <c r="J181" s="219">
        <v>0</v>
      </c>
      <c r="K181" s="219">
        <v>0</v>
      </c>
      <c r="L181" s="219">
        <v>127383214.73</v>
      </c>
      <c r="M181" s="219">
        <v>127383214.23999999</v>
      </c>
      <c r="N181" s="219">
        <v>0.49</v>
      </c>
      <c r="O181" s="219">
        <v>0</v>
      </c>
      <c r="P181" s="85">
        <f t="shared" si="8"/>
        <v>0.49</v>
      </c>
    </row>
    <row r="182" spans="1:16" hidden="1">
      <c r="A182" s="96" t="str">
        <f>IF(I182&lt;&gt;"",VLOOKUP(G182,'TB Mapping'!A:D,3,0),"")</f>
        <v>Not Required</v>
      </c>
      <c r="B182" s="96">
        <f>IF(I182&lt;&gt;"",VLOOKUP(G182,'TB Mapping'!A:D,4,0),"")</f>
        <v>0</v>
      </c>
      <c r="C182" s="98">
        <f t="shared" si="9"/>
        <v>-2.6899999380111695E-7</v>
      </c>
      <c r="D182" s="183">
        <f t="shared" si="10"/>
        <v>-2.6899999999999999E-7</v>
      </c>
      <c r="E182" s="183">
        <f>VLOOKUP(G182,'TB Mapping'!A:E,5,0)</f>
        <v>0</v>
      </c>
      <c r="F182" s="218" t="s">
        <v>98</v>
      </c>
      <c r="G182" s="218" t="s">
        <v>581</v>
      </c>
      <c r="H182" s="218" t="s">
        <v>582</v>
      </c>
      <c r="I182" s="218" t="s">
        <v>500</v>
      </c>
      <c r="J182" s="219">
        <v>0</v>
      </c>
      <c r="K182" s="219">
        <v>0</v>
      </c>
      <c r="L182" s="219">
        <v>952189694.62</v>
      </c>
      <c r="M182" s="219">
        <v>952189697.30999994</v>
      </c>
      <c r="N182" s="219">
        <v>0</v>
      </c>
      <c r="O182" s="219">
        <v>2.69</v>
      </c>
      <c r="P182" s="85">
        <f t="shared" si="8"/>
        <v>-2.69</v>
      </c>
    </row>
    <row r="183" spans="1:16" hidden="1">
      <c r="A183" s="96" t="str">
        <f>IF(I183&lt;&gt;"",VLOOKUP(G183,'TB Mapping'!A:D,3,0),"")</f>
        <v>Not Required</v>
      </c>
      <c r="B183" s="96">
        <f>IF(I183&lt;&gt;"",VLOOKUP(G183,'TB Mapping'!A:D,4,0),"")</f>
        <v>0</v>
      </c>
      <c r="C183" s="98">
        <f t="shared" si="9"/>
        <v>-1.4260290000000001E-3</v>
      </c>
      <c r="D183" s="183">
        <f t="shared" si="10"/>
        <v>-1.4260290000000001E-3</v>
      </c>
      <c r="E183" s="183">
        <f>VLOOKUP(G183,'TB Mapping'!A:E,5,0)</f>
        <v>0</v>
      </c>
      <c r="F183" s="218" t="s">
        <v>98</v>
      </c>
      <c r="G183" s="218" t="s">
        <v>583</v>
      </c>
      <c r="H183" s="218" t="s">
        <v>584</v>
      </c>
      <c r="I183" s="218" t="s">
        <v>500</v>
      </c>
      <c r="J183" s="219">
        <v>0</v>
      </c>
      <c r="K183" s="219">
        <v>0</v>
      </c>
      <c r="L183" s="219">
        <v>44102.51</v>
      </c>
      <c r="M183" s="219">
        <v>58362.8</v>
      </c>
      <c r="N183" s="219">
        <v>0</v>
      </c>
      <c r="O183" s="219">
        <v>14260.29</v>
      </c>
      <c r="P183" s="85">
        <f t="shared" si="8"/>
        <v>-14260.29</v>
      </c>
    </row>
    <row r="184" spans="1:16" hidden="1">
      <c r="A184" s="96" t="str">
        <f>IF(I184&lt;&gt;"",VLOOKUP(G184,'TB Mapping'!A:D,3,0),"")</f>
        <v>Not Required</v>
      </c>
      <c r="B184" s="96">
        <f>IF(I184&lt;&gt;"",VLOOKUP(G184,'TB Mapping'!A:D,4,0),"")</f>
        <v>0</v>
      </c>
      <c r="C184" s="98">
        <f t="shared" si="9"/>
        <v>-3.7000000000043654E-7</v>
      </c>
      <c r="D184" s="183">
        <f t="shared" si="10"/>
        <v>-3.7E-7</v>
      </c>
      <c r="E184" s="183">
        <f>VLOOKUP(G184,'TB Mapping'!A:E,5,0)</f>
        <v>0</v>
      </c>
      <c r="F184" s="218" t="s">
        <v>98</v>
      </c>
      <c r="G184" s="218" t="s">
        <v>642</v>
      </c>
      <c r="H184" s="218" t="s">
        <v>643</v>
      </c>
      <c r="I184" s="218" t="s">
        <v>500</v>
      </c>
      <c r="J184" s="219">
        <v>0</v>
      </c>
      <c r="K184" s="219">
        <v>0</v>
      </c>
      <c r="L184" s="219">
        <v>57099.31</v>
      </c>
      <c r="M184" s="219">
        <v>57103.01</v>
      </c>
      <c r="N184" s="219">
        <v>0</v>
      </c>
      <c r="O184" s="219">
        <v>3.7</v>
      </c>
      <c r="P184" s="85">
        <f t="shared" si="8"/>
        <v>-3.7</v>
      </c>
    </row>
    <row r="185" spans="1:16" hidden="1">
      <c r="A185" s="96" t="str">
        <f>IF(I185&lt;&gt;"",VLOOKUP(G185,'TB Mapping'!A:D,3,0),"")</f>
        <v>Not Required</v>
      </c>
      <c r="B185" s="96">
        <f>IF(I185&lt;&gt;"",VLOOKUP(G185,'TB Mapping'!A:D,4,0),"")</f>
        <v>0</v>
      </c>
      <c r="C185" s="98">
        <f t="shared" si="9"/>
        <v>-1.2607800000000001E-4</v>
      </c>
      <c r="D185" s="183">
        <f t="shared" si="10"/>
        <v>-1.2607800000000001E-4</v>
      </c>
      <c r="E185" s="183">
        <f>VLOOKUP(G185,'TB Mapping'!A:E,5,0)</f>
        <v>0</v>
      </c>
      <c r="F185" s="218" t="s">
        <v>98</v>
      </c>
      <c r="G185" s="218" t="s">
        <v>585</v>
      </c>
      <c r="H185" s="218" t="s">
        <v>586</v>
      </c>
      <c r="I185" s="218" t="s">
        <v>500</v>
      </c>
      <c r="J185" s="219">
        <v>0</v>
      </c>
      <c r="K185" s="219">
        <v>0</v>
      </c>
      <c r="L185" s="219">
        <v>81.17</v>
      </c>
      <c r="M185" s="219">
        <v>1341.95</v>
      </c>
      <c r="N185" s="219">
        <v>0</v>
      </c>
      <c r="O185" s="219">
        <v>1260.78</v>
      </c>
      <c r="P185" s="85">
        <f t="shared" si="8"/>
        <v>-1260.78</v>
      </c>
    </row>
    <row r="186" spans="1:16" hidden="1">
      <c r="A186" s="96" t="str">
        <f>IF(I186&lt;&gt;"",VLOOKUP(G186,'TB Mapping'!A:D,3,0),"")</f>
        <v>Not Required</v>
      </c>
      <c r="B186" s="96">
        <f>IF(I186&lt;&gt;"",VLOOKUP(G186,'TB Mapping'!A:D,4,0),"")</f>
        <v>0</v>
      </c>
      <c r="C186" s="98">
        <f t="shared" si="9"/>
        <v>-4.1134000000000016E-5</v>
      </c>
      <c r="D186" s="183">
        <f t="shared" si="10"/>
        <v>-4.1133999999999996E-5</v>
      </c>
      <c r="E186" s="183">
        <f>VLOOKUP(G186,'TB Mapping'!A:E,5,0)</f>
        <v>0</v>
      </c>
      <c r="F186" s="218" t="s">
        <v>98</v>
      </c>
      <c r="G186" s="218" t="s">
        <v>644</v>
      </c>
      <c r="H186" s="218" t="s">
        <v>645</v>
      </c>
      <c r="I186" s="218" t="s">
        <v>500</v>
      </c>
      <c r="J186" s="219">
        <v>0</v>
      </c>
      <c r="K186" s="219">
        <v>0</v>
      </c>
      <c r="L186" s="219">
        <v>3993.26</v>
      </c>
      <c r="M186" s="219">
        <v>4404.6000000000004</v>
      </c>
      <c r="N186" s="219">
        <v>0</v>
      </c>
      <c r="O186" s="219">
        <v>411.34</v>
      </c>
      <c r="P186" s="85">
        <f t="shared" si="8"/>
        <v>-411.34</v>
      </c>
    </row>
    <row r="187" spans="1:16" hidden="1">
      <c r="A187" s="96" t="str">
        <f>IF(I187&lt;&gt;"",VLOOKUP(G187,'TB Mapping'!A:D,3,0),"")</f>
        <v>Not Required</v>
      </c>
      <c r="B187" s="96">
        <f>IF(I187&lt;&gt;"",VLOOKUP(G187,'TB Mapping'!A:D,4,0),"")</f>
        <v>0</v>
      </c>
      <c r="C187" s="98">
        <f t="shared" si="9"/>
        <v>-1.2284932E-2</v>
      </c>
      <c r="D187" s="183">
        <f t="shared" si="10"/>
        <v>-1.2284932E-2</v>
      </c>
      <c r="E187" s="183">
        <f>VLOOKUP(G187,'TB Mapping'!A:E,5,0)</f>
        <v>0</v>
      </c>
      <c r="F187" s="218" t="s">
        <v>98</v>
      </c>
      <c r="G187" s="218" t="s">
        <v>911</v>
      </c>
      <c r="H187" s="218" t="s">
        <v>912</v>
      </c>
      <c r="I187" s="218" t="s">
        <v>500</v>
      </c>
      <c r="J187" s="219">
        <v>0</v>
      </c>
      <c r="K187" s="219">
        <v>0</v>
      </c>
      <c r="L187" s="219">
        <v>0</v>
      </c>
      <c r="M187" s="219">
        <v>122849.32</v>
      </c>
      <c r="N187" s="219">
        <v>0</v>
      </c>
      <c r="O187" s="219">
        <v>122849.32</v>
      </c>
      <c r="P187" s="85">
        <f t="shared" si="8"/>
        <v>-122849.32</v>
      </c>
    </row>
    <row r="188" spans="1:16" hidden="1">
      <c r="A188" s="96" t="str">
        <f>IF(I188&lt;&gt;"",VLOOKUP(G188,'TB Mapping'!A:D,3,0),"")</f>
        <v>Not Required</v>
      </c>
      <c r="B188" s="96">
        <f>IF(I188&lt;&gt;"",VLOOKUP(G188,'TB Mapping'!A:D,4,0),"")</f>
        <v>0</v>
      </c>
      <c r="C188" s="98">
        <f t="shared" si="9"/>
        <v>-3.4936330000000016E-3</v>
      </c>
      <c r="D188" s="183">
        <f t="shared" si="10"/>
        <v>-3.4936330000000003E-3</v>
      </c>
      <c r="E188" s="183">
        <f>VLOOKUP(G188,'TB Mapping'!A:E,5,0)</f>
        <v>0</v>
      </c>
      <c r="F188" s="218" t="s">
        <v>98</v>
      </c>
      <c r="G188" s="218" t="s">
        <v>587</v>
      </c>
      <c r="H188" s="218" t="s">
        <v>588</v>
      </c>
      <c r="I188" s="218" t="s">
        <v>500</v>
      </c>
      <c r="J188" s="219">
        <v>0</v>
      </c>
      <c r="K188" s="219">
        <v>0</v>
      </c>
      <c r="L188" s="219">
        <v>114647.62</v>
      </c>
      <c r="M188" s="219">
        <v>149583.95000000001</v>
      </c>
      <c r="N188" s="219">
        <v>0</v>
      </c>
      <c r="O188" s="219">
        <v>34936.33</v>
      </c>
      <c r="P188" s="85">
        <f t="shared" si="8"/>
        <v>-34936.33</v>
      </c>
    </row>
    <row r="189" spans="1:16" hidden="1">
      <c r="A189" s="96" t="str">
        <f>IF(I189&lt;&gt;"",VLOOKUP(G189,'TB Mapping'!A:D,3,0),"")</f>
        <v>Not Required</v>
      </c>
      <c r="B189" s="96">
        <f>IF(I189&lt;&gt;"",VLOOKUP(G189,'TB Mapping'!A:D,4,0),"")</f>
        <v>0</v>
      </c>
      <c r="C189" s="98">
        <f t="shared" si="9"/>
        <v>0</v>
      </c>
      <c r="D189" s="183">
        <f t="shared" si="10"/>
        <v>0</v>
      </c>
      <c r="E189" s="183">
        <f>VLOOKUP(G189,'TB Mapping'!A:E,5,0)</f>
        <v>0</v>
      </c>
      <c r="F189" s="218" t="s">
        <v>98</v>
      </c>
      <c r="G189" s="218" t="s">
        <v>589</v>
      </c>
      <c r="H189" s="218" t="s">
        <v>590</v>
      </c>
      <c r="I189" s="218" t="s">
        <v>500</v>
      </c>
      <c r="J189" s="219">
        <v>0</v>
      </c>
      <c r="K189" s="219">
        <v>0</v>
      </c>
      <c r="L189" s="219">
        <v>29422.560000000001</v>
      </c>
      <c r="M189" s="219">
        <v>29422.560000000001</v>
      </c>
      <c r="N189" s="219">
        <v>0</v>
      </c>
      <c r="O189" s="219">
        <v>0</v>
      </c>
      <c r="P189" s="85">
        <f t="shared" si="8"/>
        <v>0</v>
      </c>
    </row>
    <row r="190" spans="1:16" hidden="1">
      <c r="A190" s="96" t="str">
        <f>IF(I190&lt;&gt;"",VLOOKUP(G190,'TB Mapping'!A:D,3,0),"")</f>
        <v>Unit capital</v>
      </c>
      <c r="B190" s="96">
        <f>IF(I190&lt;&gt;"",VLOOKUP(G190,'TB Mapping'!A:D,4,0),"")</f>
        <v>0</v>
      </c>
      <c r="C190" s="98">
        <f t="shared" si="9"/>
        <v>-0.43511643</v>
      </c>
      <c r="D190" s="183">
        <f t="shared" si="10"/>
        <v>-0.43511643</v>
      </c>
      <c r="E190" s="183" t="str">
        <f>VLOOKUP(G190,'TB Mapping'!A:E,5,0)</f>
        <v>Regular Plan</v>
      </c>
      <c r="F190" s="218" t="s">
        <v>98</v>
      </c>
      <c r="G190" s="218" t="s">
        <v>646</v>
      </c>
      <c r="H190" s="218" t="s">
        <v>647</v>
      </c>
      <c r="I190" s="218" t="s">
        <v>500</v>
      </c>
      <c r="J190" s="219">
        <v>0</v>
      </c>
      <c r="K190" s="219">
        <v>0</v>
      </c>
      <c r="L190" s="219">
        <v>645479.42000000004</v>
      </c>
      <c r="M190" s="219">
        <v>4996643.72</v>
      </c>
      <c r="N190" s="219">
        <v>0</v>
      </c>
      <c r="O190" s="219">
        <v>4351164.3</v>
      </c>
      <c r="P190" s="85">
        <f t="shared" si="8"/>
        <v>-4351164.3</v>
      </c>
    </row>
    <row r="191" spans="1:16" hidden="1">
      <c r="A191" s="96" t="str">
        <f>IF(I191&lt;&gt;"",VLOOKUP(G191,'TB Mapping'!A:D,3,0),"")</f>
        <v>Unit capital</v>
      </c>
      <c r="B191" s="96">
        <f>IF(I191&lt;&gt;"",VLOOKUP(G191,'TB Mapping'!A:D,4,0),"")</f>
        <v>0</v>
      </c>
      <c r="C191" s="98">
        <f t="shared" si="9"/>
        <v>-99.130728086999994</v>
      </c>
      <c r="D191" s="183">
        <f t="shared" si="10"/>
        <v>-99.130728086999994</v>
      </c>
      <c r="E191" s="183" t="str">
        <f>VLOOKUP(G191,'TB Mapping'!A:E,5,0)</f>
        <v>Regular Plan</v>
      </c>
      <c r="F191" s="218" t="s">
        <v>98</v>
      </c>
      <c r="G191" s="218" t="s">
        <v>465</v>
      </c>
      <c r="H191" s="218" t="s">
        <v>466</v>
      </c>
      <c r="I191" s="218" t="s">
        <v>500</v>
      </c>
      <c r="J191" s="219">
        <v>0</v>
      </c>
      <c r="K191" s="219">
        <v>0</v>
      </c>
      <c r="L191" s="219">
        <v>765181817.98000002</v>
      </c>
      <c r="M191" s="219">
        <v>1756489098.8499999</v>
      </c>
      <c r="N191" s="219">
        <v>0</v>
      </c>
      <c r="O191" s="219">
        <v>991307280.87</v>
      </c>
      <c r="P191" s="85">
        <f t="shared" si="8"/>
        <v>-991307280.87</v>
      </c>
    </row>
    <row r="192" spans="1:16" hidden="1">
      <c r="A192" s="96" t="str">
        <f>IF(I192&lt;&gt;"",VLOOKUP(G192,'TB Mapping'!A:D,3,0),"")</f>
        <v>Unit capital</v>
      </c>
      <c r="B192" s="96">
        <f>IF(I192&lt;&gt;"",VLOOKUP(G192,'TB Mapping'!A:D,4,0),"")</f>
        <v>0</v>
      </c>
      <c r="C192" s="98">
        <f t="shared" si="9"/>
        <v>-1.1997579999999999E-2</v>
      </c>
      <c r="D192" s="183">
        <f t="shared" si="10"/>
        <v>-1.1997580000000001E-2</v>
      </c>
      <c r="E192" s="183" t="str">
        <f>VLOOKUP(G192,'TB Mapping'!A:E,5,0)</f>
        <v>Regular Plan</v>
      </c>
      <c r="F192" s="218" t="s">
        <v>98</v>
      </c>
      <c r="G192" s="218" t="s">
        <v>648</v>
      </c>
      <c r="H192" s="218" t="s">
        <v>649</v>
      </c>
      <c r="I192" s="218" t="s">
        <v>500</v>
      </c>
      <c r="J192" s="219">
        <v>0</v>
      </c>
      <c r="K192" s="219">
        <v>0</v>
      </c>
      <c r="L192" s="219">
        <v>11347.25</v>
      </c>
      <c r="M192" s="219">
        <v>131323.04999999999</v>
      </c>
      <c r="N192" s="219">
        <v>0</v>
      </c>
      <c r="O192" s="219">
        <v>119975.8</v>
      </c>
      <c r="P192" s="85">
        <f t="shared" si="8"/>
        <v>-119975.8</v>
      </c>
    </row>
    <row r="193" spans="1:16" hidden="1">
      <c r="A193" s="96" t="str">
        <f>IF(I193&lt;&gt;"",VLOOKUP(G193,'TB Mapping'!A:D,3,0),"")</f>
        <v>Unit capital</v>
      </c>
      <c r="B193" s="96">
        <f>IF(I193&lt;&gt;"",VLOOKUP(G193,'TB Mapping'!A:D,4,0),"")</f>
        <v>0</v>
      </c>
      <c r="C193" s="98">
        <f t="shared" si="9"/>
        <v>-7.6510400000000004E-3</v>
      </c>
      <c r="D193" s="183">
        <f t="shared" si="10"/>
        <v>-7.6510399999999996E-3</v>
      </c>
      <c r="E193" s="183" t="str">
        <f>VLOOKUP(G193,'TB Mapping'!A:E,5,0)</f>
        <v>Regular Plan</v>
      </c>
      <c r="F193" s="218" t="s">
        <v>98</v>
      </c>
      <c r="G193" s="218" t="s">
        <v>650</v>
      </c>
      <c r="H193" s="218" t="s">
        <v>651</v>
      </c>
      <c r="I193" s="218" t="s">
        <v>500</v>
      </c>
      <c r="J193" s="219">
        <v>0</v>
      </c>
      <c r="K193" s="219">
        <v>0</v>
      </c>
      <c r="L193" s="219">
        <v>30514.2</v>
      </c>
      <c r="M193" s="219">
        <v>107024.6</v>
      </c>
      <c r="N193" s="219">
        <v>0</v>
      </c>
      <c r="O193" s="219">
        <v>76510.399999999994</v>
      </c>
      <c r="P193" s="85">
        <f t="shared" si="8"/>
        <v>-76510.399999999994</v>
      </c>
    </row>
    <row r="194" spans="1:16" hidden="1">
      <c r="A194" s="96" t="str">
        <f>IF(I194&lt;&gt;"",VLOOKUP(G194,'TB Mapping'!A:D,3,0),"")</f>
        <v>Unit capital</v>
      </c>
      <c r="B194" s="96">
        <f>IF(I194&lt;&gt;"",VLOOKUP(G194,'TB Mapping'!A:D,4,0),"")</f>
        <v>0</v>
      </c>
      <c r="C194" s="98">
        <f t="shared" si="9"/>
        <v>-6.2807400000000372E-3</v>
      </c>
      <c r="D194" s="183">
        <f t="shared" si="10"/>
        <v>-6.2807399999999999E-3</v>
      </c>
      <c r="E194" s="183" t="str">
        <f>VLOOKUP(G194,'TB Mapping'!A:E,5,0)</f>
        <v>Regular Plan</v>
      </c>
      <c r="F194" s="218" t="s">
        <v>98</v>
      </c>
      <c r="G194" s="218" t="s">
        <v>652</v>
      </c>
      <c r="H194" s="218" t="s">
        <v>653</v>
      </c>
      <c r="I194" s="218" t="s">
        <v>500</v>
      </c>
      <c r="J194" s="219">
        <v>0</v>
      </c>
      <c r="K194" s="219">
        <v>0</v>
      </c>
      <c r="L194" s="219">
        <v>5182050.29</v>
      </c>
      <c r="M194" s="219">
        <v>5244857.6900000004</v>
      </c>
      <c r="N194" s="219">
        <v>0</v>
      </c>
      <c r="O194" s="219">
        <v>62807.4</v>
      </c>
      <c r="P194" s="85">
        <f t="shared" si="8"/>
        <v>-62807.4</v>
      </c>
    </row>
    <row r="195" spans="1:16" hidden="1">
      <c r="A195" s="96" t="str">
        <f>IF(I195&lt;&gt;"",VLOOKUP(G195,'TB Mapping'!A:D,3,0),"")</f>
        <v>Unit capital</v>
      </c>
      <c r="B195" s="96">
        <f>IF(I195&lt;&gt;"",VLOOKUP(G195,'TB Mapping'!A:D,4,0),"")</f>
        <v>0</v>
      </c>
      <c r="C195" s="98">
        <f t="shared" si="9"/>
        <v>-5.0707999999999884E-4</v>
      </c>
      <c r="D195" s="183">
        <f t="shared" si="10"/>
        <v>-5.0708000000000003E-4</v>
      </c>
      <c r="E195" s="183" t="str">
        <f>VLOOKUP(G195,'TB Mapping'!A:E,5,0)</f>
        <v>Direct Plan</v>
      </c>
      <c r="F195" s="218" t="s">
        <v>98</v>
      </c>
      <c r="G195" s="218" t="s">
        <v>654</v>
      </c>
      <c r="H195" s="218" t="s">
        <v>655</v>
      </c>
      <c r="I195" s="218" t="s">
        <v>500</v>
      </c>
      <c r="J195" s="219">
        <v>0</v>
      </c>
      <c r="K195" s="219">
        <v>0</v>
      </c>
      <c r="L195" s="219">
        <v>210129.44</v>
      </c>
      <c r="M195" s="219">
        <v>215200.24</v>
      </c>
      <c r="N195" s="219">
        <v>0</v>
      </c>
      <c r="O195" s="219">
        <v>5070.8</v>
      </c>
      <c r="P195" s="85">
        <f t="shared" si="8"/>
        <v>-5070.8</v>
      </c>
    </row>
    <row r="196" spans="1:16" hidden="1">
      <c r="A196" s="96" t="str">
        <f>IF(I196&lt;&gt;"",VLOOKUP(G196,'TB Mapping'!A:D,3,0),"")</f>
        <v>Unit capital</v>
      </c>
      <c r="B196" s="96">
        <f>IF(I196&lt;&gt;"",VLOOKUP(G196,'TB Mapping'!A:D,4,0),"")</f>
        <v>0</v>
      </c>
      <c r="C196" s="98">
        <f t="shared" si="9"/>
        <v>-78.647106493999985</v>
      </c>
      <c r="D196" s="183">
        <f t="shared" si="10"/>
        <v>-78.647106493999999</v>
      </c>
      <c r="E196" s="183" t="str">
        <f>VLOOKUP(G196,'TB Mapping'!A:E,5,0)</f>
        <v>Direct Plan</v>
      </c>
      <c r="F196" s="218" t="s">
        <v>98</v>
      </c>
      <c r="G196" s="218" t="s">
        <v>467</v>
      </c>
      <c r="H196" s="218" t="s">
        <v>468</v>
      </c>
      <c r="I196" s="218" t="s">
        <v>500</v>
      </c>
      <c r="J196" s="219">
        <v>0</v>
      </c>
      <c r="K196" s="219">
        <v>0</v>
      </c>
      <c r="L196" s="219">
        <v>486482332.92000002</v>
      </c>
      <c r="M196" s="219">
        <v>1272953397.8599999</v>
      </c>
      <c r="N196" s="219">
        <v>0</v>
      </c>
      <c r="O196" s="219">
        <v>786471064.94000006</v>
      </c>
      <c r="P196" s="85">
        <f t="shared" si="8"/>
        <v>-786471064.94000006</v>
      </c>
    </row>
    <row r="197" spans="1:16" hidden="1">
      <c r="A197" s="96" t="str">
        <f>IF(I197&lt;&gt;"",VLOOKUP(G197,'TB Mapping'!A:D,3,0),"")</f>
        <v>Unit capital</v>
      </c>
      <c r="B197" s="96">
        <f>IF(I197&lt;&gt;"",VLOOKUP(G197,'TB Mapping'!A:D,4,0),"")</f>
        <v>0</v>
      </c>
      <c r="C197" s="98">
        <f t="shared" si="9"/>
        <v>-6.6213099999999974E-3</v>
      </c>
      <c r="D197" s="183">
        <f t="shared" si="10"/>
        <v>-6.6213100000000009E-3</v>
      </c>
      <c r="E197" s="183" t="str">
        <f>VLOOKUP(G197,'TB Mapping'!A:E,5,0)</f>
        <v>Direct Plan</v>
      </c>
      <c r="F197" s="218" t="s">
        <v>98</v>
      </c>
      <c r="G197" s="218" t="s">
        <v>656</v>
      </c>
      <c r="H197" s="218" t="s">
        <v>657</v>
      </c>
      <c r="I197" s="218" t="s">
        <v>500</v>
      </c>
      <c r="J197" s="219">
        <v>0</v>
      </c>
      <c r="K197" s="219">
        <v>0</v>
      </c>
      <c r="L197" s="219">
        <v>559486.74</v>
      </c>
      <c r="M197" s="219">
        <v>625699.83999999997</v>
      </c>
      <c r="N197" s="219">
        <v>0</v>
      </c>
      <c r="O197" s="219">
        <v>66213.100000000006</v>
      </c>
      <c r="P197" s="85">
        <f t="shared" si="8"/>
        <v>-66213.100000000006</v>
      </c>
    </row>
    <row r="198" spans="1:16" hidden="1">
      <c r="A198" s="96" t="str">
        <f>IF(I198&lt;&gt;"",VLOOKUP(G198,'TB Mapping'!A:D,3,0),"")</f>
        <v>Unit capital</v>
      </c>
      <c r="B198" s="96">
        <f>IF(I198&lt;&gt;"",VLOOKUP(G198,'TB Mapping'!A:D,4,0),"")</f>
        <v>0</v>
      </c>
      <c r="C198" s="98">
        <f t="shared" si="9"/>
        <v>-4.9293000000000002E-3</v>
      </c>
      <c r="D198" s="183">
        <f t="shared" si="10"/>
        <v>-4.9293000000000002E-3</v>
      </c>
      <c r="E198" s="183" t="str">
        <f>VLOOKUP(G198,'TB Mapping'!A:E,5,0)</f>
        <v>Direct Plan</v>
      </c>
      <c r="F198" s="218" t="s">
        <v>98</v>
      </c>
      <c r="G198" s="218" t="s">
        <v>658</v>
      </c>
      <c r="H198" s="218" t="s">
        <v>659</v>
      </c>
      <c r="I198" s="218" t="s">
        <v>500</v>
      </c>
      <c r="J198" s="219">
        <v>0</v>
      </c>
      <c r="K198" s="219">
        <v>0</v>
      </c>
      <c r="L198" s="219">
        <v>6259.58</v>
      </c>
      <c r="M198" s="219">
        <v>55552.58</v>
      </c>
      <c r="N198" s="219">
        <v>0</v>
      </c>
      <c r="O198" s="219">
        <v>49293</v>
      </c>
      <c r="P198" s="85">
        <f t="shared" si="8"/>
        <v>-49293</v>
      </c>
    </row>
    <row r="199" spans="1:16" hidden="1">
      <c r="A199" s="96" t="str">
        <f>IF(I199&lt;&gt;"",VLOOKUP(G199,'TB Mapping'!A:D,3,0),"")</f>
        <v>Unit capital</v>
      </c>
      <c r="B199" s="96">
        <f>IF(I199&lt;&gt;"",VLOOKUP(G199,'TB Mapping'!A:D,4,0),"")</f>
        <v>0</v>
      </c>
      <c r="C199" s="98">
        <f t="shared" si="9"/>
        <v>-3.5285370000000003E-2</v>
      </c>
      <c r="D199" s="183">
        <f t="shared" si="10"/>
        <v>-3.5285370000000003E-2</v>
      </c>
      <c r="E199" s="183" t="str">
        <f>VLOOKUP(G199,'TB Mapping'!A:E,5,0)</f>
        <v>Direct Plan</v>
      </c>
      <c r="F199" s="218" t="s">
        <v>98</v>
      </c>
      <c r="G199" s="218" t="s">
        <v>660</v>
      </c>
      <c r="H199" s="218" t="s">
        <v>661</v>
      </c>
      <c r="I199" s="218" t="s">
        <v>500</v>
      </c>
      <c r="J199" s="219">
        <v>0</v>
      </c>
      <c r="K199" s="219">
        <v>0</v>
      </c>
      <c r="L199" s="219">
        <v>5086.3500000000004</v>
      </c>
      <c r="M199" s="219">
        <v>357940.05</v>
      </c>
      <c r="N199" s="219">
        <v>0</v>
      </c>
      <c r="O199" s="219">
        <v>352853.7</v>
      </c>
      <c r="P199" s="85">
        <f t="shared" si="8"/>
        <v>-352853.7</v>
      </c>
    </row>
    <row r="200" spans="1:16" hidden="1">
      <c r="A200" s="96" t="str">
        <f>IF(I200&lt;&gt;"",VLOOKUP(G200,'TB Mapping'!A:D,3,0),"")</f>
        <v>Not Required</v>
      </c>
      <c r="B200" s="96">
        <f>IF(I200&lt;&gt;"",VLOOKUP(G200,'TB Mapping'!A:D,4,0),"")</f>
        <v>0</v>
      </c>
      <c r="C200" s="98">
        <f t="shared" si="9"/>
        <v>-6.8580000000000011E-6</v>
      </c>
      <c r="D200" s="183">
        <f t="shared" si="10"/>
        <v>-6.8580000000000002E-6</v>
      </c>
      <c r="E200" s="183" t="str">
        <f>VLOOKUP(G200,'TB Mapping'!A:E,5,0)</f>
        <v>Regular Plan</v>
      </c>
      <c r="F200" s="218" t="s">
        <v>98</v>
      </c>
      <c r="G200" s="218" t="s">
        <v>662</v>
      </c>
      <c r="H200" s="218" t="s">
        <v>663</v>
      </c>
      <c r="I200" s="218" t="s">
        <v>500</v>
      </c>
      <c r="J200" s="219">
        <v>0</v>
      </c>
      <c r="K200" s="219">
        <v>0</v>
      </c>
      <c r="L200" s="219">
        <v>25.32</v>
      </c>
      <c r="M200" s="219">
        <v>93.9</v>
      </c>
      <c r="N200" s="219">
        <v>0</v>
      </c>
      <c r="O200" s="219">
        <v>68.58</v>
      </c>
      <c r="P200" s="85">
        <f t="shared" si="8"/>
        <v>-68.58</v>
      </c>
    </row>
    <row r="201" spans="1:16" hidden="1">
      <c r="A201" s="96" t="str">
        <f>IF(I201&lt;&gt;"",VLOOKUP(G201,'TB Mapping'!A:D,3,0),"")</f>
        <v>Not Required</v>
      </c>
      <c r="B201" s="96">
        <f>IF(I201&lt;&gt;"",VLOOKUP(G201,'TB Mapping'!A:D,4,0),"")</f>
        <v>0</v>
      </c>
      <c r="C201" s="98">
        <f t="shared" si="9"/>
        <v>-5.1091259999999994E-3</v>
      </c>
      <c r="D201" s="183">
        <f t="shared" si="10"/>
        <v>-5.1091260000000003E-3</v>
      </c>
      <c r="E201" s="183" t="str">
        <f>VLOOKUP(G201,'TB Mapping'!A:E,5,0)</f>
        <v>Regular Plan</v>
      </c>
      <c r="F201" s="218" t="s">
        <v>98</v>
      </c>
      <c r="G201" s="218" t="s">
        <v>593</v>
      </c>
      <c r="H201" s="218" t="s">
        <v>594</v>
      </c>
      <c r="I201" s="218" t="s">
        <v>500</v>
      </c>
      <c r="J201" s="219">
        <v>0</v>
      </c>
      <c r="K201" s="219">
        <v>0</v>
      </c>
      <c r="L201" s="219">
        <v>55086.83</v>
      </c>
      <c r="M201" s="219">
        <v>106178.09</v>
      </c>
      <c r="N201" s="219">
        <v>0</v>
      </c>
      <c r="O201" s="219">
        <v>51091.26</v>
      </c>
      <c r="P201" s="85">
        <f t="shared" si="8"/>
        <v>-51091.26</v>
      </c>
    </row>
    <row r="202" spans="1:16" hidden="1">
      <c r="A202" s="96" t="str">
        <f>IF(I202&lt;&gt;"",VLOOKUP(G202,'TB Mapping'!A:D,3,0),"")</f>
        <v>Not Required</v>
      </c>
      <c r="B202" s="96">
        <f>IF(I202&lt;&gt;"",VLOOKUP(G202,'TB Mapping'!A:D,4,0),"")</f>
        <v>0</v>
      </c>
      <c r="C202" s="98">
        <f t="shared" si="9"/>
        <v>-3.2999999999999998E-8</v>
      </c>
      <c r="D202" s="183">
        <f t="shared" si="10"/>
        <v>-3.3000000000000004E-8</v>
      </c>
      <c r="E202" s="183" t="str">
        <f>VLOOKUP(G202,'TB Mapping'!A:E,5,0)</f>
        <v>Regular Plan</v>
      </c>
      <c r="F202" s="218" t="s">
        <v>98</v>
      </c>
      <c r="G202" s="218" t="s">
        <v>664</v>
      </c>
      <c r="H202" s="218" t="s">
        <v>665</v>
      </c>
      <c r="I202" s="218" t="s">
        <v>500</v>
      </c>
      <c r="J202" s="219">
        <v>0</v>
      </c>
      <c r="K202" s="219">
        <v>0</v>
      </c>
      <c r="L202" s="219">
        <v>0.03</v>
      </c>
      <c r="M202" s="219">
        <v>0.36</v>
      </c>
      <c r="N202" s="219">
        <v>0</v>
      </c>
      <c r="O202" s="219">
        <v>0.33</v>
      </c>
      <c r="P202" s="85">
        <f t="shared" si="8"/>
        <v>-0.33</v>
      </c>
    </row>
    <row r="203" spans="1:16" hidden="1">
      <c r="A203" s="96" t="str">
        <f>IF(I203&lt;&gt;"",VLOOKUP(G203,'TB Mapping'!A:D,3,0),"")</f>
        <v>Not Required</v>
      </c>
      <c r="B203" s="96">
        <f>IF(I203&lt;&gt;"",VLOOKUP(G203,'TB Mapping'!A:D,4,0),"")</f>
        <v>0</v>
      </c>
      <c r="C203" s="98">
        <f t="shared" si="9"/>
        <v>-6.8400000000000004E-7</v>
      </c>
      <c r="D203" s="183">
        <f t="shared" si="10"/>
        <v>-6.8400000000000004E-7</v>
      </c>
      <c r="E203" s="183" t="str">
        <f>VLOOKUP(G203,'TB Mapping'!A:E,5,0)</f>
        <v>Regular Plan</v>
      </c>
      <c r="F203" s="218" t="s">
        <v>98</v>
      </c>
      <c r="G203" s="218" t="s">
        <v>666</v>
      </c>
      <c r="H203" s="218" t="s">
        <v>667</v>
      </c>
      <c r="I203" s="218" t="s">
        <v>500</v>
      </c>
      <c r="J203" s="219">
        <v>0</v>
      </c>
      <c r="K203" s="219">
        <v>0</v>
      </c>
      <c r="L203" s="219">
        <v>0</v>
      </c>
      <c r="M203" s="219">
        <v>6.84</v>
      </c>
      <c r="N203" s="219">
        <v>0</v>
      </c>
      <c r="O203" s="219">
        <v>6.84</v>
      </c>
      <c r="P203" s="85">
        <f t="shared" ref="P203:P266" si="11">N203-O203</f>
        <v>-6.84</v>
      </c>
    </row>
    <row r="204" spans="1:16" hidden="1">
      <c r="A204" s="96" t="str">
        <f>IF(I204&lt;&gt;"",VLOOKUP(G204,'TB Mapping'!A:D,3,0),"")</f>
        <v>Not Required</v>
      </c>
      <c r="B204" s="96">
        <f>IF(I204&lt;&gt;"",VLOOKUP(G204,'TB Mapping'!A:D,4,0),"")</f>
        <v>0</v>
      </c>
      <c r="C204" s="98">
        <f t="shared" ref="C204:C267" si="12">IFERROR((L204-M204)/10000000,0)</f>
        <v>-3.079999999999927E-7</v>
      </c>
      <c r="D204" s="183">
        <f t="shared" ref="D204:D267" si="13">IFERROR((N204-O204)/10000000,0)</f>
        <v>-3.0800000000000001E-7</v>
      </c>
      <c r="E204" s="183" t="str">
        <f>VLOOKUP(G204,'TB Mapping'!A:E,5,0)</f>
        <v>Regular Plan</v>
      </c>
      <c r="F204" s="218" t="s">
        <v>98</v>
      </c>
      <c r="G204" s="218" t="s">
        <v>668</v>
      </c>
      <c r="H204" s="218" t="s">
        <v>669</v>
      </c>
      <c r="I204" s="218" t="s">
        <v>500</v>
      </c>
      <c r="J204" s="219">
        <v>0</v>
      </c>
      <c r="K204" s="219">
        <v>0</v>
      </c>
      <c r="L204" s="219">
        <v>12605.02</v>
      </c>
      <c r="M204" s="219">
        <v>12608.1</v>
      </c>
      <c r="N204" s="219">
        <v>0</v>
      </c>
      <c r="O204" s="219">
        <v>3.08</v>
      </c>
      <c r="P204" s="85">
        <f t="shared" si="11"/>
        <v>-3.08</v>
      </c>
    </row>
    <row r="205" spans="1:16" hidden="1">
      <c r="A205" s="96" t="str">
        <f>IF(I205&lt;&gt;"",VLOOKUP(G205,'TB Mapping'!A:D,3,0),"")</f>
        <v>Not Required</v>
      </c>
      <c r="B205" s="96">
        <f>IF(I205&lt;&gt;"",VLOOKUP(G205,'TB Mapping'!A:D,4,0),"")</f>
        <v>0</v>
      </c>
      <c r="C205" s="98">
        <f t="shared" si="12"/>
        <v>8.0599999999999989E-7</v>
      </c>
      <c r="D205" s="183">
        <f t="shared" si="13"/>
        <v>8.060000000000001E-7</v>
      </c>
      <c r="E205" s="183" t="str">
        <f>VLOOKUP(G205,'TB Mapping'!A:E,5,0)</f>
        <v>Direct Plan</v>
      </c>
      <c r="F205" s="218" t="s">
        <v>98</v>
      </c>
      <c r="G205" s="218" t="s">
        <v>670</v>
      </c>
      <c r="H205" s="218" t="s">
        <v>671</v>
      </c>
      <c r="I205" s="218" t="s">
        <v>500</v>
      </c>
      <c r="J205" s="219">
        <v>0</v>
      </c>
      <c r="K205" s="219">
        <v>0</v>
      </c>
      <c r="L205" s="219">
        <v>17.52</v>
      </c>
      <c r="M205" s="219">
        <v>9.4600000000000009</v>
      </c>
      <c r="N205" s="219">
        <v>8.06</v>
      </c>
      <c r="O205" s="219">
        <v>0</v>
      </c>
      <c r="P205" s="85">
        <f t="shared" si="11"/>
        <v>8.06</v>
      </c>
    </row>
    <row r="206" spans="1:16" hidden="1">
      <c r="A206" s="96" t="str">
        <f>IF(I206&lt;&gt;"",VLOOKUP(G206,'TB Mapping'!A:D,3,0),"")</f>
        <v>Not Required</v>
      </c>
      <c r="B206" s="96">
        <f>IF(I206&lt;&gt;"",VLOOKUP(G206,'TB Mapping'!A:D,4,0),"")</f>
        <v>0</v>
      </c>
      <c r="C206" s="98">
        <f t="shared" si="12"/>
        <v>-2.0093250000000002E-3</v>
      </c>
      <c r="D206" s="183">
        <f t="shared" si="13"/>
        <v>-2.0093250000000002E-3</v>
      </c>
      <c r="E206" s="183" t="str">
        <f>VLOOKUP(G206,'TB Mapping'!A:E,5,0)</f>
        <v>Direct Plan</v>
      </c>
      <c r="F206" s="218" t="s">
        <v>98</v>
      </c>
      <c r="G206" s="218" t="s">
        <v>597</v>
      </c>
      <c r="H206" s="218" t="s">
        <v>598</v>
      </c>
      <c r="I206" s="218" t="s">
        <v>500</v>
      </c>
      <c r="J206" s="219">
        <v>0</v>
      </c>
      <c r="K206" s="219">
        <v>0</v>
      </c>
      <c r="L206" s="219">
        <v>14436.21</v>
      </c>
      <c r="M206" s="219">
        <v>34529.46</v>
      </c>
      <c r="N206" s="219">
        <v>0</v>
      </c>
      <c r="O206" s="219">
        <v>20093.25</v>
      </c>
      <c r="P206" s="85">
        <f t="shared" si="11"/>
        <v>-20093.25</v>
      </c>
    </row>
    <row r="207" spans="1:16" hidden="1">
      <c r="A207" s="96" t="str">
        <f>IF(I207&lt;&gt;"",VLOOKUP(G207,'TB Mapping'!A:D,3,0),"")</f>
        <v>Not Required</v>
      </c>
      <c r="B207" s="96">
        <f>IF(I207&lt;&gt;"",VLOOKUP(G207,'TB Mapping'!A:D,4,0),"")</f>
        <v>0</v>
      </c>
      <c r="C207" s="98">
        <f t="shared" si="12"/>
        <v>8.8900000000000009E-7</v>
      </c>
      <c r="D207" s="183">
        <f t="shared" si="13"/>
        <v>8.8900000000000009E-7</v>
      </c>
      <c r="E207" s="183" t="str">
        <f>VLOOKUP(G207,'TB Mapping'!A:E,5,0)</f>
        <v>Direct Plan</v>
      </c>
      <c r="F207" s="218" t="s">
        <v>98</v>
      </c>
      <c r="G207" s="218" t="s">
        <v>672</v>
      </c>
      <c r="H207" s="218" t="s">
        <v>673</v>
      </c>
      <c r="I207" s="218" t="s">
        <v>500</v>
      </c>
      <c r="J207" s="219">
        <v>0</v>
      </c>
      <c r="K207" s="219">
        <v>0</v>
      </c>
      <c r="L207" s="219">
        <v>10.89</v>
      </c>
      <c r="M207" s="219">
        <v>2</v>
      </c>
      <c r="N207" s="219">
        <v>8.89</v>
      </c>
      <c r="O207" s="219">
        <v>0</v>
      </c>
      <c r="P207" s="85">
        <f t="shared" si="11"/>
        <v>8.89</v>
      </c>
    </row>
    <row r="208" spans="1:16" hidden="1">
      <c r="A208" s="96" t="str">
        <f>IF(I208&lt;&gt;"",VLOOKUP(G208,'TB Mapping'!A:D,3,0),"")</f>
        <v>Not Required</v>
      </c>
      <c r="B208" s="96">
        <f>IF(I208&lt;&gt;"",VLOOKUP(G208,'TB Mapping'!A:D,4,0),"")</f>
        <v>0</v>
      </c>
      <c r="C208" s="98">
        <f t="shared" si="12"/>
        <v>5.4E-8</v>
      </c>
      <c r="D208" s="183">
        <f t="shared" si="13"/>
        <v>5.4E-8</v>
      </c>
      <c r="E208" s="183" t="str">
        <f>VLOOKUP(G208,'TB Mapping'!A:E,5,0)</f>
        <v>Direct Plan</v>
      </c>
      <c r="F208" s="218" t="s">
        <v>98</v>
      </c>
      <c r="G208" s="218" t="s">
        <v>674</v>
      </c>
      <c r="H208" s="218" t="s">
        <v>675</v>
      </c>
      <c r="I208" s="218" t="s">
        <v>500</v>
      </c>
      <c r="J208" s="219">
        <v>0</v>
      </c>
      <c r="K208" s="219">
        <v>0</v>
      </c>
      <c r="L208" s="219">
        <v>0.63</v>
      </c>
      <c r="M208" s="219">
        <v>0.09</v>
      </c>
      <c r="N208" s="219">
        <v>0.54</v>
      </c>
      <c r="O208" s="219">
        <v>0</v>
      </c>
      <c r="P208" s="85">
        <f t="shared" si="11"/>
        <v>0.54</v>
      </c>
    </row>
    <row r="209" spans="1:17" hidden="1">
      <c r="A209" s="96" t="str">
        <f>IF(I209&lt;&gt;"",VLOOKUP(G209,'TB Mapping'!A:D,3,0),"")</f>
        <v>Not Required</v>
      </c>
      <c r="B209" s="96">
        <f>IF(I209&lt;&gt;"",VLOOKUP(G209,'TB Mapping'!A:D,4,0),"")</f>
        <v>0</v>
      </c>
      <c r="C209" s="98">
        <f t="shared" si="12"/>
        <v>-7.7100000000000011E-7</v>
      </c>
      <c r="D209" s="183">
        <f t="shared" si="13"/>
        <v>-7.7100000000000001E-7</v>
      </c>
      <c r="E209" s="183" t="str">
        <f>VLOOKUP(G209,'TB Mapping'!A:E,5,0)</f>
        <v>Direct Plan</v>
      </c>
      <c r="F209" s="218" t="s">
        <v>98</v>
      </c>
      <c r="G209" s="218" t="s">
        <v>676</v>
      </c>
      <c r="H209" s="218" t="s">
        <v>677</v>
      </c>
      <c r="I209" s="218" t="s">
        <v>500</v>
      </c>
      <c r="J209" s="219">
        <v>0</v>
      </c>
      <c r="K209" s="219">
        <v>0</v>
      </c>
      <c r="L209" s="219">
        <v>4.17</v>
      </c>
      <c r="M209" s="219">
        <v>11.88</v>
      </c>
      <c r="N209" s="219">
        <v>0</v>
      </c>
      <c r="O209" s="219">
        <v>7.71</v>
      </c>
      <c r="P209" s="85">
        <f t="shared" si="11"/>
        <v>-7.71</v>
      </c>
    </row>
    <row r="210" spans="1:17" hidden="1">
      <c r="A210" s="96" t="str">
        <f>IF(I210&lt;&gt;"",VLOOKUP(G210,'TB Mapping'!A:D,3,0),"")</f>
        <v>Not Required</v>
      </c>
      <c r="B210" s="96">
        <f>IF(I210&lt;&gt;"",VLOOKUP(G210,'TB Mapping'!A:D,4,0),"")</f>
        <v>0</v>
      </c>
      <c r="C210" s="98">
        <f t="shared" si="12"/>
        <v>-6.099599999999999E-5</v>
      </c>
      <c r="D210" s="183">
        <f t="shared" si="13"/>
        <v>-6.0996000000000004E-5</v>
      </c>
      <c r="E210" s="183" t="str">
        <f>VLOOKUP(G210,'TB Mapping'!A:E,5,0)</f>
        <v>Regular Plan</v>
      </c>
      <c r="F210" s="218" t="s">
        <v>98</v>
      </c>
      <c r="G210" s="218" t="s">
        <v>678</v>
      </c>
      <c r="H210" s="218" t="s">
        <v>679</v>
      </c>
      <c r="I210" s="218" t="s">
        <v>500</v>
      </c>
      <c r="J210" s="219">
        <v>0</v>
      </c>
      <c r="K210" s="219">
        <v>0</v>
      </c>
      <c r="L210" s="219">
        <v>100.22</v>
      </c>
      <c r="M210" s="219">
        <v>710.18</v>
      </c>
      <c r="N210" s="219">
        <v>0</v>
      </c>
      <c r="O210" s="219">
        <v>609.96</v>
      </c>
      <c r="P210" s="85">
        <f t="shared" si="11"/>
        <v>-609.96</v>
      </c>
    </row>
    <row r="211" spans="1:17" hidden="1">
      <c r="A211" s="96" t="str">
        <f>IF(I211&lt;&gt;"",VLOOKUP(G211,'TB Mapping'!A:D,3,0),"")</f>
        <v>Not Required</v>
      </c>
      <c r="B211" s="96">
        <f>IF(I211&lt;&gt;"",VLOOKUP(G211,'TB Mapping'!A:D,4,0),"")</f>
        <v>0</v>
      </c>
      <c r="C211" s="98">
        <f t="shared" si="12"/>
        <v>-0.67845202999999998</v>
      </c>
      <c r="D211" s="183">
        <f t="shared" si="13"/>
        <v>-0.67845202999999998</v>
      </c>
      <c r="E211" s="183" t="str">
        <f>VLOOKUP(G211,'TB Mapping'!A:E,5,0)</f>
        <v>Regular Plan</v>
      </c>
      <c r="F211" s="218" t="s">
        <v>98</v>
      </c>
      <c r="G211" s="218" t="s">
        <v>601</v>
      </c>
      <c r="H211" s="218" t="s">
        <v>602</v>
      </c>
      <c r="I211" s="218" t="s">
        <v>500</v>
      </c>
      <c r="J211" s="219">
        <v>0</v>
      </c>
      <c r="K211" s="219">
        <v>0</v>
      </c>
      <c r="L211" s="219">
        <v>7718215.1100000003</v>
      </c>
      <c r="M211" s="219">
        <v>14502735.41</v>
      </c>
      <c r="N211" s="219">
        <v>0</v>
      </c>
      <c r="O211" s="219">
        <v>6784520.2999999998</v>
      </c>
      <c r="P211" s="85">
        <f t="shared" si="11"/>
        <v>-6784520.2999999998</v>
      </c>
    </row>
    <row r="212" spans="1:17" hidden="1">
      <c r="A212" s="96" t="str">
        <f>IF(I212&lt;&gt;"",VLOOKUP(G212,'TB Mapping'!A:D,3,0),"")</f>
        <v>Not Required</v>
      </c>
      <c r="B212" s="96">
        <f>IF(I212&lt;&gt;"",VLOOKUP(G212,'TB Mapping'!A:D,4,0),"")</f>
        <v>0</v>
      </c>
      <c r="C212" s="98">
        <f t="shared" si="12"/>
        <v>-2.1922000000000001E-5</v>
      </c>
      <c r="D212" s="183">
        <f t="shared" si="13"/>
        <v>-2.1922000000000001E-5</v>
      </c>
      <c r="E212" s="183" t="str">
        <f>VLOOKUP(G212,'TB Mapping'!A:E,5,0)</f>
        <v>Regular Plan</v>
      </c>
      <c r="F212" s="218" t="s">
        <v>98</v>
      </c>
      <c r="G212" s="218" t="s">
        <v>680</v>
      </c>
      <c r="H212" s="218" t="s">
        <v>681</v>
      </c>
      <c r="I212" s="218" t="s">
        <v>500</v>
      </c>
      <c r="J212" s="219">
        <v>0</v>
      </c>
      <c r="K212" s="219">
        <v>0</v>
      </c>
      <c r="L212" s="219">
        <v>15.77</v>
      </c>
      <c r="M212" s="219">
        <v>234.99</v>
      </c>
      <c r="N212" s="219">
        <v>0</v>
      </c>
      <c r="O212" s="219">
        <v>219.22</v>
      </c>
      <c r="P212" s="85">
        <f t="shared" si="11"/>
        <v>-219.22</v>
      </c>
    </row>
    <row r="213" spans="1:17" hidden="1">
      <c r="A213" s="96" t="str">
        <f>IF(I213&lt;&gt;"",VLOOKUP(G213,'TB Mapping'!A:D,3,0),"")</f>
        <v>Not Required</v>
      </c>
      <c r="B213" s="96">
        <f>IF(I213&lt;&gt;"",VLOOKUP(G213,'TB Mapping'!A:D,4,0),"")</f>
        <v>0</v>
      </c>
      <c r="C213" s="98">
        <f t="shared" si="12"/>
        <v>-4.7888E-5</v>
      </c>
      <c r="D213" s="183">
        <f t="shared" si="13"/>
        <v>-4.7888E-5</v>
      </c>
      <c r="E213" s="183" t="str">
        <f>VLOOKUP(G213,'TB Mapping'!A:E,5,0)</f>
        <v>Regular Plan</v>
      </c>
      <c r="F213" s="218" t="s">
        <v>98</v>
      </c>
      <c r="G213" s="218" t="s">
        <v>682</v>
      </c>
      <c r="H213" s="218" t="s">
        <v>683</v>
      </c>
      <c r="I213" s="218" t="s">
        <v>500</v>
      </c>
      <c r="J213" s="219">
        <v>0</v>
      </c>
      <c r="K213" s="219">
        <v>0</v>
      </c>
      <c r="L213" s="219">
        <v>29.89</v>
      </c>
      <c r="M213" s="219">
        <v>508.77</v>
      </c>
      <c r="N213" s="219">
        <v>0</v>
      </c>
      <c r="O213" s="219">
        <v>478.88</v>
      </c>
      <c r="P213" s="85">
        <f t="shared" si="11"/>
        <v>-478.88</v>
      </c>
    </row>
    <row r="214" spans="1:17" hidden="1">
      <c r="A214" s="96" t="str">
        <f>IF(I214&lt;&gt;"",VLOOKUP(G214,'TB Mapping'!A:D,3,0),"")</f>
        <v>Not Required</v>
      </c>
      <c r="B214" s="96">
        <f>IF(I214&lt;&gt;"",VLOOKUP(G214,'TB Mapping'!A:D,4,0),"")</f>
        <v>0</v>
      </c>
      <c r="C214" s="98">
        <f t="shared" si="12"/>
        <v>-1.1172619999999999E-3</v>
      </c>
      <c r="D214" s="183">
        <f t="shared" si="13"/>
        <v>-1.1172620000000002E-3</v>
      </c>
      <c r="E214" s="183" t="str">
        <f>VLOOKUP(G214,'TB Mapping'!A:E,5,0)</f>
        <v>Regular Plan</v>
      </c>
      <c r="F214" s="218" t="s">
        <v>98</v>
      </c>
      <c r="G214" s="218" t="s">
        <v>684</v>
      </c>
      <c r="H214" s="218" t="s">
        <v>685</v>
      </c>
      <c r="I214" s="218" t="s">
        <v>500</v>
      </c>
      <c r="J214" s="219">
        <v>0</v>
      </c>
      <c r="K214" s="219">
        <v>0</v>
      </c>
      <c r="L214" s="219">
        <v>1593.63</v>
      </c>
      <c r="M214" s="219">
        <v>12766.25</v>
      </c>
      <c r="N214" s="219">
        <v>0</v>
      </c>
      <c r="O214" s="219">
        <v>11172.62</v>
      </c>
      <c r="P214" s="85">
        <f t="shared" si="11"/>
        <v>-11172.62</v>
      </c>
    </row>
    <row r="215" spans="1:17" hidden="1">
      <c r="A215" s="96" t="str">
        <f>IF(I215&lt;&gt;"",VLOOKUP(G215,'TB Mapping'!A:D,3,0),"")</f>
        <v>Not Required</v>
      </c>
      <c r="B215" s="96">
        <f>IF(I215&lt;&gt;"",VLOOKUP(G215,'TB Mapping'!A:D,4,0),"")</f>
        <v>0</v>
      </c>
      <c r="C215" s="98">
        <f t="shared" si="12"/>
        <v>-5.9999999999998717E-9</v>
      </c>
      <c r="D215" s="183">
        <f t="shared" si="13"/>
        <v>-6E-9</v>
      </c>
      <c r="E215" s="183" t="str">
        <f>VLOOKUP(G215,'TB Mapping'!A:E,5,0)</f>
        <v>Direct Plan</v>
      </c>
      <c r="F215" s="218" t="s">
        <v>98</v>
      </c>
      <c r="G215" s="218" t="s">
        <v>686</v>
      </c>
      <c r="H215" s="218" t="s">
        <v>687</v>
      </c>
      <c r="I215" s="218" t="s">
        <v>500</v>
      </c>
      <c r="J215" s="219">
        <v>0</v>
      </c>
      <c r="K215" s="219">
        <v>0</v>
      </c>
      <c r="L215" s="219">
        <v>8.3800000000000008</v>
      </c>
      <c r="M215" s="219">
        <v>8.44</v>
      </c>
      <c r="N215" s="219">
        <v>0</v>
      </c>
      <c r="O215" s="219">
        <v>0.06</v>
      </c>
      <c r="P215" s="85">
        <f t="shared" si="11"/>
        <v>-0.06</v>
      </c>
    </row>
    <row r="216" spans="1:17" hidden="1">
      <c r="A216" s="96" t="str">
        <f>IF(I216&lt;&gt;"",VLOOKUP(G216,'TB Mapping'!A:D,3,0),"")</f>
        <v>Not Required</v>
      </c>
      <c r="B216" s="96">
        <f>IF(I216&lt;&gt;"",VLOOKUP(G216,'TB Mapping'!A:D,4,0),"")</f>
        <v>0</v>
      </c>
      <c r="C216" s="98">
        <f t="shared" si="12"/>
        <v>-0.23363130800000001</v>
      </c>
      <c r="D216" s="183">
        <f t="shared" si="13"/>
        <v>-0.23363130800000001</v>
      </c>
      <c r="E216" s="183" t="str">
        <f>VLOOKUP(G216,'TB Mapping'!A:E,5,0)</f>
        <v>Direct Plan</v>
      </c>
      <c r="F216" s="218" t="s">
        <v>98</v>
      </c>
      <c r="G216" s="218" t="s">
        <v>605</v>
      </c>
      <c r="H216" s="218" t="s">
        <v>606</v>
      </c>
      <c r="I216" s="218" t="s">
        <v>500</v>
      </c>
      <c r="J216" s="219">
        <v>0</v>
      </c>
      <c r="K216" s="219">
        <v>0</v>
      </c>
      <c r="L216" s="219">
        <v>4819715.62</v>
      </c>
      <c r="M216" s="219">
        <v>7156028.7000000002</v>
      </c>
      <c r="N216" s="219">
        <v>0</v>
      </c>
      <c r="O216" s="219">
        <v>2336313.08</v>
      </c>
      <c r="P216" s="85">
        <f t="shared" si="11"/>
        <v>-2336313.08</v>
      </c>
    </row>
    <row r="217" spans="1:17" hidden="1">
      <c r="A217" s="96" t="str">
        <f>IF(I217&lt;&gt;"",VLOOKUP(G217,'TB Mapping'!A:D,3,0),"")</f>
        <v>Not Required</v>
      </c>
      <c r="B217" s="96">
        <f>IF(I217&lt;&gt;"",VLOOKUP(G217,'TB Mapping'!A:D,4,0),"")</f>
        <v>0</v>
      </c>
      <c r="C217" s="98">
        <f t="shared" si="12"/>
        <v>2.2870599999999999E-4</v>
      </c>
      <c r="D217" s="183">
        <f t="shared" si="13"/>
        <v>2.2870599999999999E-4</v>
      </c>
      <c r="E217" s="183" t="str">
        <f>VLOOKUP(G217,'TB Mapping'!A:E,5,0)</f>
        <v>Direct Plan</v>
      </c>
      <c r="F217" s="218" t="s">
        <v>98</v>
      </c>
      <c r="G217" s="218" t="s">
        <v>688</v>
      </c>
      <c r="H217" s="218" t="s">
        <v>689</v>
      </c>
      <c r="I217" s="218" t="s">
        <v>500</v>
      </c>
      <c r="J217" s="219">
        <v>0</v>
      </c>
      <c r="K217" s="219">
        <v>0</v>
      </c>
      <c r="L217" s="219">
        <v>2566.94</v>
      </c>
      <c r="M217" s="219">
        <v>279.88</v>
      </c>
      <c r="N217" s="219">
        <v>2287.06</v>
      </c>
      <c r="O217" s="219">
        <v>0</v>
      </c>
      <c r="P217" s="85">
        <f t="shared" si="11"/>
        <v>2287.06</v>
      </c>
    </row>
    <row r="218" spans="1:17" hidden="1">
      <c r="A218" s="96" t="str">
        <f>IF(I218&lt;&gt;"",VLOOKUP(G218,'TB Mapping'!A:D,3,0),"")</f>
        <v>Not Required</v>
      </c>
      <c r="B218" s="96">
        <f>IF(I218&lt;&gt;"",VLOOKUP(G218,'TB Mapping'!A:D,4,0),"")</f>
        <v>0</v>
      </c>
      <c r="C218" s="98">
        <f t="shared" si="12"/>
        <v>-1.7161999999999999E-5</v>
      </c>
      <c r="D218" s="183">
        <f t="shared" si="13"/>
        <v>-1.7161999999999999E-5</v>
      </c>
      <c r="E218" s="183" t="str">
        <f>VLOOKUP(G218,'TB Mapping'!A:E,5,0)</f>
        <v>Direct Plan</v>
      </c>
      <c r="F218" s="218" t="s">
        <v>98</v>
      </c>
      <c r="G218" s="218" t="s">
        <v>690</v>
      </c>
      <c r="H218" s="218" t="s">
        <v>691</v>
      </c>
      <c r="I218" s="218" t="s">
        <v>500</v>
      </c>
      <c r="J218" s="219">
        <v>0</v>
      </c>
      <c r="K218" s="219">
        <v>0</v>
      </c>
      <c r="L218" s="219">
        <v>54.62</v>
      </c>
      <c r="M218" s="219">
        <v>226.24</v>
      </c>
      <c r="N218" s="219">
        <v>0</v>
      </c>
      <c r="O218" s="219">
        <v>171.62</v>
      </c>
      <c r="P218" s="85">
        <f t="shared" si="11"/>
        <v>-171.62</v>
      </c>
    </row>
    <row r="219" spans="1:17" hidden="1">
      <c r="A219" s="96" t="str">
        <f>IF(I219&lt;&gt;"",VLOOKUP(G219,'TB Mapping'!A:D,3,0),"")</f>
        <v>Not Required</v>
      </c>
      <c r="B219" s="96">
        <f>IF(I219&lt;&gt;"",VLOOKUP(G219,'TB Mapping'!A:D,4,0),"")</f>
        <v>0</v>
      </c>
      <c r="C219" s="98">
        <f t="shared" si="12"/>
        <v>-6.2899999999999999E-6</v>
      </c>
      <c r="D219" s="183">
        <f t="shared" si="13"/>
        <v>-6.2899999999999999E-6</v>
      </c>
      <c r="E219" s="183" t="str">
        <f>VLOOKUP(G219,'TB Mapping'!A:E,5,0)</f>
        <v>Direct Plan</v>
      </c>
      <c r="F219" s="218" t="s">
        <v>98</v>
      </c>
      <c r="G219" s="218" t="s">
        <v>692</v>
      </c>
      <c r="H219" s="218" t="s">
        <v>693</v>
      </c>
      <c r="I219" s="218" t="s">
        <v>500</v>
      </c>
      <c r="J219" s="219">
        <v>0</v>
      </c>
      <c r="K219" s="219">
        <v>0</v>
      </c>
      <c r="L219" s="219">
        <v>2.2400000000000002</v>
      </c>
      <c r="M219" s="219">
        <v>65.14</v>
      </c>
      <c r="N219" s="219">
        <v>0</v>
      </c>
      <c r="O219" s="219">
        <v>62.9</v>
      </c>
      <c r="P219" s="85">
        <f t="shared" si="11"/>
        <v>-62.9</v>
      </c>
    </row>
    <row r="220" spans="1:17" hidden="1">
      <c r="A220" s="96" t="str">
        <f>IF(I220&lt;&gt;"",VLOOKUP(G220,'TB Mapping'!A:D,3,0),"")</f>
        <v>Not Required</v>
      </c>
      <c r="B220" s="96">
        <f>IF(I220&lt;&gt;"",VLOOKUP(G220,'TB Mapping'!A:D,4,0),"")</f>
        <v>0</v>
      </c>
      <c r="C220" s="98">
        <f t="shared" si="12"/>
        <v>1.6868079999999997E-3</v>
      </c>
      <c r="D220" s="183">
        <f t="shared" si="13"/>
        <v>1.6868080000000001E-3</v>
      </c>
      <c r="E220" s="183" t="str">
        <f>VLOOKUP(G220,'TB Mapping'!A:E,5,0)</f>
        <v>Regular Plan</v>
      </c>
      <c r="F220" s="218" t="s">
        <v>98</v>
      </c>
      <c r="G220" s="218" t="s">
        <v>694</v>
      </c>
      <c r="H220" s="218" t="s">
        <v>695</v>
      </c>
      <c r="I220" s="218" t="s">
        <v>500</v>
      </c>
      <c r="J220" s="219">
        <v>0</v>
      </c>
      <c r="K220" s="219">
        <v>0</v>
      </c>
      <c r="L220" s="219">
        <v>17800.689999999999</v>
      </c>
      <c r="M220" s="219">
        <v>932.61</v>
      </c>
      <c r="N220" s="219">
        <v>16868.080000000002</v>
      </c>
      <c r="O220" s="219">
        <v>0</v>
      </c>
      <c r="P220" s="85">
        <f t="shared" si="11"/>
        <v>16868.080000000002</v>
      </c>
      <c r="Q220" s="85">
        <f t="shared" ref="Q220:Q246" si="14">N220-O220</f>
        <v>16868.080000000002</v>
      </c>
    </row>
    <row r="221" spans="1:17" hidden="1">
      <c r="A221" s="96" t="str">
        <f>IF(I221&lt;&gt;"",VLOOKUP(G221,'TB Mapping'!A:D,3,0),"")</f>
        <v>Not Required</v>
      </c>
      <c r="B221" s="96">
        <f>IF(I221&lt;&gt;"",VLOOKUP(G221,'TB Mapping'!A:D,4,0),"")</f>
        <v>0</v>
      </c>
      <c r="C221" s="98">
        <f t="shared" si="12"/>
        <v>1.5846999999999999E-4</v>
      </c>
      <c r="D221" s="183">
        <f t="shared" si="13"/>
        <v>1.5846999999999999E-4</v>
      </c>
      <c r="E221" s="183" t="str">
        <f>VLOOKUP(G221,'TB Mapping'!A:E,5,0)</f>
        <v>Regular Plan</v>
      </c>
      <c r="F221" s="218" t="s">
        <v>98</v>
      </c>
      <c r="G221" s="218" t="s">
        <v>696</v>
      </c>
      <c r="H221" s="218" t="s">
        <v>697</v>
      </c>
      <c r="I221" s="218" t="s">
        <v>500</v>
      </c>
      <c r="J221" s="219">
        <v>0</v>
      </c>
      <c r="K221" s="219">
        <v>0</v>
      </c>
      <c r="L221" s="219">
        <v>1584.7</v>
      </c>
      <c r="M221" s="219">
        <v>0</v>
      </c>
      <c r="N221" s="219">
        <v>1584.7</v>
      </c>
      <c r="O221" s="219">
        <v>0</v>
      </c>
      <c r="P221" s="85">
        <f t="shared" si="11"/>
        <v>1584.7</v>
      </c>
      <c r="Q221" s="85">
        <f t="shared" si="14"/>
        <v>1584.7</v>
      </c>
    </row>
    <row r="222" spans="1:17" hidden="1">
      <c r="A222" s="96" t="str">
        <f>IF(I222&lt;&gt;"",VLOOKUP(G222,'TB Mapping'!A:D,3,0),"")</f>
        <v>Not Required</v>
      </c>
      <c r="B222" s="96">
        <f>IF(I222&lt;&gt;"",VLOOKUP(G222,'TB Mapping'!A:D,4,0),"")</f>
        <v>0</v>
      </c>
      <c r="C222" s="98">
        <f t="shared" si="12"/>
        <v>3.2654799999999999E-3</v>
      </c>
      <c r="D222" s="183">
        <f t="shared" si="13"/>
        <v>3.2654799999999999E-3</v>
      </c>
      <c r="E222" s="183" t="str">
        <f>VLOOKUP(G222,'TB Mapping'!A:E,5,0)</f>
        <v>Regular Plan</v>
      </c>
      <c r="F222" s="218" t="s">
        <v>98</v>
      </c>
      <c r="G222" s="218" t="s">
        <v>698</v>
      </c>
      <c r="H222" s="218" t="s">
        <v>699</v>
      </c>
      <c r="I222" s="218" t="s">
        <v>500</v>
      </c>
      <c r="J222" s="219">
        <v>0</v>
      </c>
      <c r="K222" s="219">
        <v>0</v>
      </c>
      <c r="L222" s="219">
        <v>32654.799999999999</v>
      </c>
      <c r="M222" s="219">
        <v>0</v>
      </c>
      <c r="N222" s="219">
        <v>32654.799999999999</v>
      </c>
      <c r="O222" s="219">
        <v>0</v>
      </c>
      <c r="P222" s="85">
        <f t="shared" si="11"/>
        <v>32654.799999999999</v>
      </c>
      <c r="Q222" s="85">
        <f t="shared" si="14"/>
        <v>32654.799999999999</v>
      </c>
    </row>
    <row r="223" spans="1:17" hidden="1">
      <c r="A223" s="96" t="str">
        <f>IF(I223&lt;&gt;"",VLOOKUP(G223,'TB Mapping'!A:D,3,0),"")</f>
        <v>Not Required</v>
      </c>
      <c r="B223" s="96">
        <f>IF(I223&lt;&gt;"",VLOOKUP(G223,'TB Mapping'!A:D,4,0),"")</f>
        <v>0</v>
      </c>
      <c r="C223" s="98">
        <f t="shared" si="12"/>
        <v>1.8390000000000002E-5</v>
      </c>
      <c r="D223" s="183">
        <f t="shared" si="13"/>
        <v>1.8390000000000002E-5</v>
      </c>
      <c r="E223" s="183" t="str">
        <f>VLOOKUP(G223,'TB Mapping'!A:E,5,0)</f>
        <v>Direct Plan</v>
      </c>
      <c r="F223" s="218" t="s">
        <v>98</v>
      </c>
      <c r="G223" s="218" t="s">
        <v>700</v>
      </c>
      <c r="H223" s="218" t="s">
        <v>701</v>
      </c>
      <c r="I223" s="218" t="s">
        <v>500</v>
      </c>
      <c r="J223" s="219">
        <v>0</v>
      </c>
      <c r="K223" s="219">
        <v>0</v>
      </c>
      <c r="L223" s="219">
        <v>184.82</v>
      </c>
      <c r="M223" s="219">
        <v>0.92</v>
      </c>
      <c r="N223" s="219">
        <v>183.9</v>
      </c>
      <c r="O223" s="219">
        <v>0</v>
      </c>
      <c r="P223" s="85">
        <f t="shared" si="11"/>
        <v>183.9</v>
      </c>
      <c r="Q223" s="85">
        <f t="shared" si="14"/>
        <v>183.9</v>
      </c>
    </row>
    <row r="224" spans="1:17" hidden="1">
      <c r="A224" s="96" t="str">
        <f>IF(I224&lt;&gt;"",VLOOKUP(G224,'TB Mapping'!A:D,3,0),"")</f>
        <v>Not Required</v>
      </c>
      <c r="B224" s="96">
        <f>IF(I224&lt;&gt;"",VLOOKUP(G224,'TB Mapping'!A:D,4,0),"")</f>
        <v>0</v>
      </c>
      <c r="C224" s="98">
        <f t="shared" si="12"/>
        <v>1.1531199999999998E-4</v>
      </c>
      <c r="D224" s="183">
        <f t="shared" si="13"/>
        <v>1.1531199999999998E-4</v>
      </c>
      <c r="E224" s="183" t="str">
        <f>VLOOKUP(G224,'TB Mapping'!A:E,5,0)</f>
        <v>Direct Plan</v>
      </c>
      <c r="F224" s="218" t="s">
        <v>98</v>
      </c>
      <c r="G224" s="218" t="s">
        <v>702</v>
      </c>
      <c r="H224" s="218" t="s">
        <v>703</v>
      </c>
      <c r="I224" s="218" t="s">
        <v>500</v>
      </c>
      <c r="J224" s="219">
        <v>0</v>
      </c>
      <c r="K224" s="219">
        <v>0</v>
      </c>
      <c r="L224" s="219">
        <v>1153.1199999999999</v>
      </c>
      <c r="M224" s="219">
        <v>0</v>
      </c>
      <c r="N224" s="219">
        <v>1153.1199999999999</v>
      </c>
      <c r="O224" s="219">
        <v>0</v>
      </c>
      <c r="P224" s="85">
        <f t="shared" si="11"/>
        <v>1153.1199999999999</v>
      </c>
      <c r="Q224" s="85">
        <f t="shared" si="14"/>
        <v>1153.1199999999999</v>
      </c>
    </row>
    <row r="225" spans="1:17" hidden="1">
      <c r="A225" s="96" t="str">
        <f>IF(I225&lt;&gt;"",VLOOKUP(G225,'TB Mapping'!A:D,3,0),"")</f>
        <v>Not Required</v>
      </c>
      <c r="B225" s="96">
        <f>IF(I225&lt;&gt;"",VLOOKUP(G225,'TB Mapping'!A:D,4,0),"")</f>
        <v>0</v>
      </c>
      <c r="C225" s="98">
        <f t="shared" si="12"/>
        <v>3.4554899999999995E-4</v>
      </c>
      <c r="D225" s="183">
        <f t="shared" si="13"/>
        <v>3.4554899999999995E-4</v>
      </c>
      <c r="E225" s="183" t="str">
        <f>VLOOKUP(G225,'TB Mapping'!A:E,5,0)</f>
        <v>Direct Plan</v>
      </c>
      <c r="F225" s="218" t="s">
        <v>98</v>
      </c>
      <c r="G225" s="218" t="s">
        <v>704</v>
      </c>
      <c r="H225" s="218" t="s">
        <v>705</v>
      </c>
      <c r="I225" s="218" t="s">
        <v>500</v>
      </c>
      <c r="J225" s="219">
        <v>0</v>
      </c>
      <c r="K225" s="219">
        <v>0</v>
      </c>
      <c r="L225" s="219">
        <v>3455.49</v>
      </c>
      <c r="M225" s="219">
        <v>0</v>
      </c>
      <c r="N225" s="219">
        <v>3455.49</v>
      </c>
      <c r="O225" s="219">
        <v>0</v>
      </c>
      <c r="P225" s="85">
        <f t="shared" si="11"/>
        <v>3455.49</v>
      </c>
      <c r="Q225" s="85">
        <f t="shared" si="14"/>
        <v>3455.49</v>
      </c>
    </row>
    <row r="226" spans="1:17" hidden="1">
      <c r="A226" s="96" t="str">
        <f>IF(I226&lt;&gt;"",VLOOKUP(G226,'TB Mapping'!A:D,3,0),"")</f>
        <v>Not Required</v>
      </c>
      <c r="B226" s="96">
        <f>IF(I226&lt;&gt;"",VLOOKUP(G226,'TB Mapping'!A:D,4,0),"")</f>
        <v>0</v>
      </c>
      <c r="C226" s="98">
        <f t="shared" si="12"/>
        <v>2.1370638000000001E-2</v>
      </c>
      <c r="D226" s="183">
        <f t="shared" si="13"/>
        <v>2.1370638000000001E-2</v>
      </c>
      <c r="E226" s="183">
        <f>VLOOKUP(G226,'TB Mapping'!A:E,5,0)</f>
        <v>0</v>
      </c>
      <c r="F226" s="218" t="s">
        <v>98</v>
      </c>
      <c r="G226" s="218" t="s">
        <v>706</v>
      </c>
      <c r="H226" s="218" t="s">
        <v>707</v>
      </c>
      <c r="I226" s="218" t="s">
        <v>500</v>
      </c>
      <c r="J226" s="219">
        <v>0</v>
      </c>
      <c r="K226" s="219">
        <v>0</v>
      </c>
      <c r="L226" s="219">
        <v>213706.38</v>
      </c>
      <c r="M226" s="219">
        <v>0</v>
      </c>
      <c r="N226" s="219">
        <v>213706.38</v>
      </c>
      <c r="O226" s="219">
        <v>0</v>
      </c>
      <c r="P226" s="85">
        <f t="shared" si="11"/>
        <v>213706.38</v>
      </c>
      <c r="Q226" s="85">
        <f t="shared" si="14"/>
        <v>213706.38</v>
      </c>
    </row>
    <row r="227" spans="1:17" hidden="1">
      <c r="A227" s="96" t="str">
        <f>IF(I227&lt;&gt;"",VLOOKUP(G227,'TB Mapping'!A:D,3,0),"")</f>
        <v>Not Required</v>
      </c>
      <c r="B227" s="96">
        <f>IF(I227&lt;&gt;"",VLOOKUP(G227,'TB Mapping'!A:D,4,0),"")</f>
        <v>0</v>
      </c>
      <c r="C227" s="98">
        <f t="shared" si="12"/>
        <v>-1.6963479999999999E-3</v>
      </c>
      <c r="D227" s="183">
        <f t="shared" si="13"/>
        <v>-1.6963479999999999E-3</v>
      </c>
      <c r="E227" s="183">
        <f>VLOOKUP(G227,'TB Mapping'!A:E,5,0)</f>
        <v>0</v>
      </c>
      <c r="F227" s="218" t="s">
        <v>98</v>
      </c>
      <c r="G227" s="218" t="s">
        <v>708</v>
      </c>
      <c r="H227" s="218" t="s">
        <v>709</v>
      </c>
      <c r="I227" s="218" t="s">
        <v>500</v>
      </c>
      <c r="J227" s="219">
        <v>0</v>
      </c>
      <c r="K227" s="219">
        <v>0</v>
      </c>
      <c r="L227" s="219">
        <v>0</v>
      </c>
      <c r="M227" s="219">
        <v>16963.48</v>
      </c>
      <c r="N227" s="219">
        <v>0</v>
      </c>
      <c r="O227" s="219">
        <v>16963.48</v>
      </c>
      <c r="P227" s="85">
        <f t="shared" si="11"/>
        <v>-16963.48</v>
      </c>
      <c r="Q227" s="85">
        <f t="shared" si="14"/>
        <v>-16963.48</v>
      </c>
    </row>
    <row r="228" spans="1:17" hidden="1">
      <c r="A228" s="96" t="str">
        <f>IF(I228&lt;&gt;"",VLOOKUP(G228,'TB Mapping'!A:D,3,0),"")</f>
        <v>Not Required</v>
      </c>
      <c r="B228" s="96">
        <f>IF(I228&lt;&gt;"",VLOOKUP(G228,'TB Mapping'!A:D,4,0),"")</f>
        <v>0</v>
      </c>
      <c r="C228" s="98">
        <f t="shared" si="12"/>
        <v>1.4838074E-2</v>
      </c>
      <c r="D228" s="183">
        <f t="shared" si="13"/>
        <v>1.4838074E-2</v>
      </c>
      <c r="E228" s="183">
        <f>VLOOKUP(G228,'TB Mapping'!A:E,5,0)</f>
        <v>0</v>
      </c>
      <c r="F228" s="218" t="s">
        <v>98</v>
      </c>
      <c r="G228" s="218" t="s">
        <v>607</v>
      </c>
      <c r="H228" s="218" t="s">
        <v>608</v>
      </c>
      <c r="I228" s="218" t="s">
        <v>500</v>
      </c>
      <c r="J228" s="219">
        <v>0</v>
      </c>
      <c r="K228" s="219">
        <v>0</v>
      </c>
      <c r="L228" s="219">
        <v>148380.74</v>
      </c>
      <c r="M228" s="219">
        <v>0</v>
      </c>
      <c r="N228" s="219">
        <v>148380.74</v>
      </c>
      <c r="O228" s="219">
        <v>0</v>
      </c>
      <c r="P228" s="85">
        <f t="shared" si="11"/>
        <v>148380.74</v>
      </c>
      <c r="Q228" s="85">
        <f t="shared" si="14"/>
        <v>148380.74</v>
      </c>
    </row>
    <row r="229" spans="1:17" hidden="1">
      <c r="A229" s="96" t="str">
        <f>IF(I229&lt;&gt;"",VLOOKUP(G229,'TB Mapping'!A:D,3,0),"")</f>
        <v>Not Required</v>
      </c>
      <c r="B229" s="96">
        <f>IF(I229&lt;&gt;"",VLOOKUP(G229,'TB Mapping'!A:D,4,0),"")</f>
        <v>0</v>
      </c>
      <c r="C229" s="98">
        <f t="shared" si="12"/>
        <v>7.3249300000000008E-4</v>
      </c>
      <c r="D229" s="183">
        <f t="shared" si="13"/>
        <v>7.3249300000000008E-4</v>
      </c>
      <c r="E229" s="183">
        <f>VLOOKUP(G229,'TB Mapping'!A:E,5,0)</f>
        <v>0</v>
      </c>
      <c r="F229" s="218" t="s">
        <v>98</v>
      </c>
      <c r="G229" s="218" t="s">
        <v>710</v>
      </c>
      <c r="H229" s="218" t="s">
        <v>711</v>
      </c>
      <c r="I229" s="218" t="s">
        <v>500</v>
      </c>
      <c r="J229" s="219">
        <v>0</v>
      </c>
      <c r="K229" s="219">
        <v>0</v>
      </c>
      <c r="L229" s="219">
        <v>7324.93</v>
      </c>
      <c r="M229" s="219">
        <v>0</v>
      </c>
      <c r="N229" s="219">
        <v>7324.93</v>
      </c>
      <c r="O229" s="219">
        <v>0</v>
      </c>
      <c r="P229" s="85">
        <f t="shared" si="11"/>
        <v>7324.93</v>
      </c>
      <c r="Q229" s="85">
        <f t="shared" si="14"/>
        <v>7324.93</v>
      </c>
    </row>
    <row r="230" spans="1:17" hidden="1">
      <c r="A230" s="96" t="str">
        <f>IF(I230&lt;&gt;"",VLOOKUP(G230,'TB Mapping'!A:D,3,0),"")</f>
        <v>Interest [Rs. in Crores]</v>
      </c>
      <c r="B230" s="96">
        <f>IF(I230&lt;&gt;"",VLOOKUP(G230,'TB Mapping'!A:D,4,0),"")</f>
        <v>0</v>
      </c>
      <c r="C230" s="98">
        <f t="shared" si="12"/>
        <v>-4.73499E-4</v>
      </c>
      <c r="D230" s="183">
        <f t="shared" si="13"/>
        <v>-4.73499E-4</v>
      </c>
      <c r="E230" s="183">
        <f>VLOOKUP(G230,'TB Mapping'!A:E,5,0)</f>
        <v>0</v>
      </c>
      <c r="F230" s="218" t="s">
        <v>98</v>
      </c>
      <c r="G230" s="218" t="s">
        <v>377</v>
      </c>
      <c r="H230" s="218" t="s">
        <v>378</v>
      </c>
      <c r="I230" s="218" t="s">
        <v>500</v>
      </c>
      <c r="J230" s="219">
        <v>0</v>
      </c>
      <c r="K230" s="219">
        <v>0</v>
      </c>
      <c r="L230" s="219">
        <v>0</v>
      </c>
      <c r="M230" s="219">
        <v>4734.99</v>
      </c>
      <c r="N230" s="219">
        <v>0</v>
      </c>
      <c r="O230" s="219">
        <v>4734.99</v>
      </c>
      <c r="P230" s="85">
        <f t="shared" si="11"/>
        <v>-4734.99</v>
      </c>
      <c r="Q230" s="85">
        <f t="shared" si="14"/>
        <v>-4734.99</v>
      </c>
    </row>
    <row r="231" spans="1:17" hidden="1">
      <c r="A231" s="96" t="str">
        <f>IF(I231&lt;&gt;"",VLOOKUP(G231,'TB Mapping'!A:D,3,0),"")</f>
        <v>Profit/(Loss) on sale/redemption of investments
(other  than  inter  scheme  transfer)  [Rs. in Crores]</v>
      </c>
      <c r="B231" s="96">
        <f>IF(I231&lt;&gt;"",VLOOKUP(G231,'TB Mapping'!A:D,4,0),"")</f>
        <v>0</v>
      </c>
      <c r="C231" s="98">
        <f t="shared" si="12"/>
        <v>-1.233807E-3</v>
      </c>
      <c r="D231" s="183">
        <f t="shared" si="13"/>
        <v>-1.233807E-3</v>
      </c>
      <c r="E231" s="183">
        <f>VLOOKUP(G231,'TB Mapping'!A:E,5,0)</f>
        <v>0</v>
      </c>
      <c r="F231" s="218" t="s">
        <v>98</v>
      </c>
      <c r="G231" s="218" t="s">
        <v>391</v>
      </c>
      <c r="H231" s="218" t="s">
        <v>392</v>
      </c>
      <c r="I231" s="218" t="s">
        <v>500</v>
      </c>
      <c r="J231" s="219">
        <v>0</v>
      </c>
      <c r="K231" s="219">
        <v>0</v>
      </c>
      <c r="L231" s="219">
        <v>0</v>
      </c>
      <c r="M231" s="219">
        <v>12338.07</v>
      </c>
      <c r="N231" s="219">
        <v>0</v>
      </c>
      <c r="O231" s="219">
        <v>12338.07</v>
      </c>
      <c r="P231" s="85">
        <f t="shared" si="11"/>
        <v>-12338.07</v>
      </c>
      <c r="Q231" s="85">
        <f t="shared" si="14"/>
        <v>-12338.07</v>
      </c>
    </row>
    <row r="232" spans="1:17" hidden="1">
      <c r="A232" s="96" t="str">
        <f>IF(I232&lt;&gt;"",VLOOKUP(G232,'TB Mapping'!A:D,3,0),"")</f>
        <v>Interest [Rs. in Crores]</v>
      </c>
      <c r="B232" s="96">
        <f>IF(I232&lt;&gt;"",VLOOKUP(G232,'TB Mapping'!A:D,4,0),"")</f>
        <v>0</v>
      </c>
      <c r="C232" s="98">
        <f t="shared" si="12"/>
        <v>-0.94085197499999995</v>
      </c>
      <c r="D232" s="183">
        <f t="shared" si="13"/>
        <v>-0.94085197499999995</v>
      </c>
      <c r="E232" s="183">
        <f>VLOOKUP(G232,'TB Mapping'!A:E,5,0)</f>
        <v>0</v>
      </c>
      <c r="F232" s="218" t="s">
        <v>98</v>
      </c>
      <c r="G232" s="218" t="s">
        <v>405</v>
      </c>
      <c r="H232" s="218" t="s">
        <v>406</v>
      </c>
      <c r="I232" s="218" t="s">
        <v>500</v>
      </c>
      <c r="J232" s="219">
        <v>0</v>
      </c>
      <c r="K232" s="219">
        <v>0</v>
      </c>
      <c r="L232" s="219">
        <v>116450.67</v>
      </c>
      <c r="M232" s="219">
        <v>9524970.4199999999</v>
      </c>
      <c r="N232" s="219">
        <v>0</v>
      </c>
      <c r="O232" s="219">
        <v>9408519.75</v>
      </c>
      <c r="P232" s="85">
        <f t="shared" si="11"/>
        <v>-9408519.75</v>
      </c>
      <c r="Q232" s="85">
        <f t="shared" si="14"/>
        <v>-9408519.75</v>
      </c>
    </row>
    <row r="233" spans="1:17" hidden="1">
      <c r="A233" s="96" t="str">
        <f>IF(I233&lt;&gt;"",VLOOKUP(G233,'TB Mapping'!A:D,3,0),"")</f>
        <v>Interest [Rs. in Crores]</v>
      </c>
      <c r="B233" s="96">
        <f>IF(I233&lt;&gt;"",VLOOKUP(G233,'TB Mapping'!A:D,4,0),"")</f>
        <v>0</v>
      </c>
      <c r="C233" s="98">
        <f t="shared" si="12"/>
        <v>-0.24957063799999998</v>
      </c>
      <c r="D233" s="183">
        <f t="shared" si="13"/>
        <v>-0.24957063799999998</v>
      </c>
      <c r="E233" s="183">
        <f>VLOOKUP(G233,'TB Mapping'!A:E,5,0)</f>
        <v>0</v>
      </c>
      <c r="F233" s="218" t="s">
        <v>98</v>
      </c>
      <c r="G233" s="218" t="s">
        <v>407</v>
      </c>
      <c r="H233" s="218" t="s">
        <v>408</v>
      </c>
      <c r="I233" s="218" t="s">
        <v>500</v>
      </c>
      <c r="J233" s="219">
        <v>0</v>
      </c>
      <c r="K233" s="219">
        <v>0</v>
      </c>
      <c r="L233" s="219">
        <v>0</v>
      </c>
      <c r="M233" s="219">
        <v>2495706.38</v>
      </c>
      <c r="N233" s="219">
        <v>0</v>
      </c>
      <c r="O233" s="219">
        <v>2495706.38</v>
      </c>
      <c r="P233" s="85">
        <f t="shared" si="11"/>
        <v>-2495706.38</v>
      </c>
      <c r="Q233" s="85">
        <f t="shared" si="14"/>
        <v>-2495706.38</v>
      </c>
    </row>
    <row r="234" spans="1:17" hidden="1">
      <c r="A234" s="96" t="str">
        <f>IF(I234&lt;&gt;"",VLOOKUP(G234,'TB Mapping'!A:D,3,0),"")</f>
        <v>Interest [Rs. in Crores]</v>
      </c>
      <c r="B234" s="96">
        <f>IF(I234&lt;&gt;"",VLOOKUP(G234,'TB Mapping'!A:D,4,0),"")</f>
        <v>0</v>
      </c>
      <c r="C234" s="98">
        <f t="shared" si="12"/>
        <v>-0.433616267</v>
      </c>
      <c r="D234" s="183">
        <f t="shared" si="13"/>
        <v>-0.433616267</v>
      </c>
      <c r="E234" s="183">
        <f>VLOOKUP(G234,'TB Mapping'!A:E,5,0)</f>
        <v>0</v>
      </c>
      <c r="F234" s="218" t="s">
        <v>98</v>
      </c>
      <c r="G234" s="218" t="s">
        <v>409</v>
      </c>
      <c r="H234" s="218" t="s">
        <v>410</v>
      </c>
      <c r="I234" s="218" t="s">
        <v>500</v>
      </c>
      <c r="J234" s="219">
        <v>0</v>
      </c>
      <c r="K234" s="219">
        <v>0</v>
      </c>
      <c r="L234" s="219">
        <v>0</v>
      </c>
      <c r="M234" s="219">
        <v>4336162.67</v>
      </c>
      <c r="N234" s="219">
        <v>0</v>
      </c>
      <c r="O234" s="219">
        <v>4336162.67</v>
      </c>
      <c r="P234" s="85">
        <f t="shared" si="11"/>
        <v>-4336162.67</v>
      </c>
      <c r="Q234" s="85">
        <f t="shared" si="14"/>
        <v>-4336162.67</v>
      </c>
    </row>
    <row r="235" spans="1:17" hidden="1">
      <c r="A235" s="96" t="str">
        <f>IF(I235&lt;&gt;"",VLOOKUP(G235,'TB Mapping'!A:D,3,0),"")</f>
        <v>Interest [Rs. in Crores]</v>
      </c>
      <c r="B235" s="96">
        <f>IF(I235&lt;&gt;"",VLOOKUP(G235,'TB Mapping'!A:D,4,0),"")</f>
        <v>0</v>
      </c>
      <c r="C235" s="98">
        <f t="shared" si="12"/>
        <v>-0.43832231299999996</v>
      </c>
      <c r="D235" s="183">
        <f t="shared" si="13"/>
        <v>-0.43832231299999996</v>
      </c>
      <c r="E235" s="183">
        <f>VLOOKUP(G235,'TB Mapping'!A:E,5,0)</f>
        <v>0</v>
      </c>
      <c r="F235" s="218" t="s">
        <v>98</v>
      </c>
      <c r="G235" s="218" t="s">
        <v>413</v>
      </c>
      <c r="H235" s="218" t="s">
        <v>414</v>
      </c>
      <c r="I235" s="218" t="s">
        <v>500</v>
      </c>
      <c r="J235" s="219">
        <v>0</v>
      </c>
      <c r="K235" s="219">
        <v>0</v>
      </c>
      <c r="L235" s="219">
        <v>0</v>
      </c>
      <c r="M235" s="219">
        <v>4383223.13</v>
      </c>
      <c r="N235" s="219">
        <v>0</v>
      </c>
      <c r="O235" s="219">
        <v>4383223.13</v>
      </c>
      <c r="P235" s="85">
        <f t="shared" si="11"/>
        <v>-4383223.13</v>
      </c>
      <c r="Q235" s="85">
        <f t="shared" si="14"/>
        <v>-4383223.13</v>
      </c>
    </row>
    <row r="236" spans="1:17" hidden="1">
      <c r="A236" s="96" t="str">
        <f>IF(I236&lt;&gt;"",VLOOKUP(G236,'TB Mapping'!A:D,3,0),"")</f>
        <v>Other Income (indicating nature) [Rs. in Crores]</v>
      </c>
      <c r="B236" s="96">
        <f>IF(I236&lt;&gt;"",VLOOKUP(G236,'TB Mapping'!A:D,4,0),"")</f>
        <v>0</v>
      </c>
      <c r="C236" s="98">
        <f t="shared" si="12"/>
        <v>-4.6116499999999998E-4</v>
      </c>
      <c r="D236" s="183">
        <f t="shared" si="13"/>
        <v>-4.6116499999999998E-4</v>
      </c>
      <c r="E236" s="183">
        <f>VLOOKUP(G236,'TB Mapping'!A:E,5,0)</f>
        <v>0</v>
      </c>
      <c r="F236" s="218" t="s">
        <v>98</v>
      </c>
      <c r="G236" s="218" t="s">
        <v>415</v>
      </c>
      <c r="H236" s="218" t="s">
        <v>416</v>
      </c>
      <c r="I236" s="218" t="s">
        <v>500</v>
      </c>
      <c r="J236" s="219">
        <v>0</v>
      </c>
      <c r="K236" s="219">
        <v>0</v>
      </c>
      <c r="L236" s="219">
        <v>15.51</v>
      </c>
      <c r="M236" s="219">
        <v>4627.16</v>
      </c>
      <c r="N236" s="219">
        <v>0</v>
      </c>
      <c r="O236" s="219">
        <v>4611.6499999999996</v>
      </c>
      <c r="P236" s="85">
        <f t="shared" si="11"/>
        <v>-4611.6499999999996</v>
      </c>
      <c r="Q236" s="85">
        <f t="shared" si="14"/>
        <v>-4611.6499999999996</v>
      </c>
    </row>
    <row r="237" spans="1:17" hidden="1">
      <c r="A237" s="96" t="str">
        <f>IF(I237&lt;&gt;"",VLOOKUP(G237,'TB Mapping'!A:D,3,0),"")</f>
        <v>Other Income (indicating nature) [Rs. in Crores]</v>
      </c>
      <c r="B237" s="96">
        <f>IF(I237&lt;&gt;"",VLOOKUP(G237,'TB Mapping'!A:D,4,0),"")</f>
        <v>0</v>
      </c>
      <c r="C237" s="98">
        <f t="shared" si="12"/>
        <v>0</v>
      </c>
      <c r="D237" s="183">
        <f t="shared" si="13"/>
        <v>0</v>
      </c>
      <c r="E237" s="183">
        <f>VLOOKUP(G237,'TB Mapping'!A:E,5,0)</f>
        <v>0</v>
      </c>
      <c r="F237" s="218" t="s">
        <v>98</v>
      </c>
      <c r="G237" s="218" t="s">
        <v>417</v>
      </c>
      <c r="H237" s="218" t="s">
        <v>418</v>
      </c>
      <c r="I237" s="218" t="s">
        <v>500</v>
      </c>
      <c r="J237" s="219">
        <v>0</v>
      </c>
      <c r="K237" s="219">
        <v>0</v>
      </c>
      <c r="L237" s="219">
        <v>7808.69</v>
      </c>
      <c r="M237" s="219">
        <v>7808.69</v>
      </c>
      <c r="N237" s="219">
        <v>0</v>
      </c>
      <c r="O237" s="219">
        <v>0</v>
      </c>
      <c r="P237" s="85">
        <f t="shared" si="11"/>
        <v>0</v>
      </c>
      <c r="Q237" s="85">
        <f t="shared" si="14"/>
        <v>0</v>
      </c>
    </row>
    <row r="238" spans="1:17">
      <c r="A238" s="96" t="str">
        <f>IF(I238&lt;&gt;"",VLOOKUP(G238,'TB Mapping'!A:D,3,0),"")</f>
        <v>Management Fees [Rs. in Crores]</v>
      </c>
      <c r="B238" s="96" t="str">
        <f>IF(I238&lt;&gt;"",VLOOKUP(G238,'TB Mapping'!A:D,4,0),"")</f>
        <v>Total Recurring Expenses of the Scheme (including 6.1 and 6.2) [Rs. in Crores]</v>
      </c>
      <c r="C238" s="98">
        <f t="shared" si="12"/>
        <v>1.8053999999999997E-5</v>
      </c>
      <c r="D238" s="183">
        <f t="shared" si="13"/>
        <v>1.8054E-5</v>
      </c>
      <c r="E238" s="183" t="str">
        <f>VLOOKUP(G238,'TB Mapping'!A:E,5,0)</f>
        <v>Regular Plan</v>
      </c>
      <c r="F238" s="218" t="s">
        <v>98</v>
      </c>
      <c r="G238" s="218" t="s">
        <v>712</v>
      </c>
      <c r="H238" s="218" t="s">
        <v>713</v>
      </c>
      <c r="I238" s="218" t="s">
        <v>500</v>
      </c>
      <c r="J238" s="219">
        <v>0</v>
      </c>
      <c r="K238" s="219">
        <v>0</v>
      </c>
      <c r="L238" s="219">
        <v>541.28</v>
      </c>
      <c r="M238" s="219">
        <v>360.74</v>
      </c>
      <c r="N238" s="219">
        <v>180.54</v>
      </c>
      <c r="O238" s="219">
        <v>0</v>
      </c>
      <c r="P238" s="85">
        <f t="shared" si="11"/>
        <v>180.54</v>
      </c>
      <c r="Q238" s="85">
        <f t="shared" si="14"/>
        <v>180.54</v>
      </c>
    </row>
    <row r="239" spans="1:17">
      <c r="A239" s="96" t="str">
        <f>IF(I239&lt;&gt;"",VLOOKUP(G239,'TB Mapping'!A:D,3,0),"")</f>
        <v>Management Fees [Rs. in Crores]</v>
      </c>
      <c r="B239" s="96" t="str">
        <f>IF(I239&lt;&gt;"",VLOOKUP(G239,'TB Mapping'!A:D,4,0),"")</f>
        <v>Total Recurring Expenses of the Scheme (including 6.1 and 6.2) [Rs. in Crores]</v>
      </c>
      <c r="C239" s="98">
        <f t="shared" si="12"/>
        <v>9.5181320000000003E-3</v>
      </c>
      <c r="D239" s="183">
        <f t="shared" si="13"/>
        <v>9.5181320000000003E-3</v>
      </c>
      <c r="E239" s="183" t="str">
        <f>VLOOKUP(G239,'TB Mapping'!A:E,5,0)</f>
        <v>Regular Plan</v>
      </c>
      <c r="F239" s="218" t="s">
        <v>98</v>
      </c>
      <c r="G239" s="218" t="s">
        <v>207</v>
      </c>
      <c r="H239" s="218" t="s">
        <v>208</v>
      </c>
      <c r="I239" s="218" t="s">
        <v>500</v>
      </c>
      <c r="J239" s="219">
        <v>0</v>
      </c>
      <c r="K239" s="219">
        <v>0</v>
      </c>
      <c r="L239" s="219">
        <v>282053.69</v>
      </c>
      <c r="M239" s="219">
        <v>186872.37</v>
      </c>
      <c r="N239" s="219">
        <v>95181.32</v>
      </c>
      <c r="O239" s="219">
        <v>0</v>
      </c>
      <c r="P239" s="85">
        <f t="shared" si="11"/>
        <v>95181.32</v>
      </c>
      <c r="Q239" s="85">
        <f t="shared" si="14"/>
        <v>95181.32</v>
      </c>
    </row>
    <row r="240" spans="1:17">
      <c r="A240" s="96" t="str">
        <f>IF(I240&lt;&gt;"",VLOOKUP(G240,'TB Mapping'!A:D,3,0),"")</f>
        <v>Management Fees [Rs. in Crores]</v>
      </c>
      <c r="B240" s="96" t="str">
        <f>IF(I240&lt;&gt;"",VLOOKUP(G240,'TB Mapping'!A:D,4,0),"")</f>
        <v>Total Recurring Expenses of the Scheme (including 6.1 and 6.2) [Rs. in Crores]</v>
      </c>
      <c r="C240" s="98">
        <f t="shared" si="12"/>
        <v>1.8380000000000002E-6</v>
      </c>
      <c r="D240" s="183">
        <f t="shared" si="13"/>
        <v>1.8379999999999998E-6</v>
      </c>
      <c r="E240" s="183" t="str">
        <f>VLOOKUP(G240,'TB Mapping'!A:E,5,0)</f>
        <v>Regular Plan</v>
      </c>
      <c r="F240" s="218" t="s">
        <v>98</v>
      </c>
      <c r="G240" s="218" t="s">
        <v>714</v>
      </c>
      <c r="H240" s="218" t="s">
        <v>210</v>
      </c>
      <c r="I240" s="218" t="s">
        <v>500</v>
      </c>
      <c r="J240" s="219">
        <v>0</v>
      </c>
      <c r="K240" s="219">
        <v>0</v>
      </c>
      <c r="L240" s="219">
        <v>53.71</v>
      </c>
      <c r="M240" s="219">
        <v>35.33</v>
      </c>
      <c r="N240" s="219">
        <v>18.38</v>
      </c>
      <c r="O240" s="219">
        <v>0</v>
      </c>
      <c r="P240" s="85">
        <f t="shared" si="11"/>
        <v>18.38</v>
      </c>
      <c r="Q240" s="85">
        <f t="shared" si="14"/>
        <v>18.38</v>
      </c>
    </row>
    <row r="241" spans="1:17">
      <c r="A241" s="96" t="str">
        <f>IF(I241&lt;&gt;"",VLOOKUP(G241,'TB Mapping'!A:D,3,0),"")</f>
        <v>Management Fees [Rs. in Crores]</v>
      </c>
      <c r="B241" s="96" t="str">
        <f>IF(I241&lt;&gt;"",VLOOKUP(G241,'TB Mapping'!A:D,4,0),"")</f>
        <v>Total Recurring Expenses of the Scheme (including 6.1 and 6.2) [Rs. in Crores]</v>
      </c>
      <c r="C241" s="98">
        <f t="shared" si="12"/>
        <v>8.0900000000000032E-7</v>
      </c>
      <c r="D241" s="183">
        <f t="shared" si="13"/>
        <v>8.09E-7</v>
      </c>
      <c r="E241" s="183" t="str">
        <f>VLOOKUP(G241,'TB Mapping'!A:E,5,0)</f>
        <v>Regular Plan</v>
      </c>
      <c r="F241" s="218" t="s">
        <v>98</v>
      </c>
      <c r="G241" s="218" t="s">
        <v>715</v>
      </c>
      <c r="H241" s="218" t="s">
        <v>212</v>
      </c>
      <c r="I241" s="218" t="s">
        <v>500</v>
      </c>
      <c r="J241" s="219">
        <v>0</v>
      </c>
      <c r="K241" s="219">
        <v>0</v>
      </c>
      <c r="L241" s="219">
        <v>24.17</v>
      </c>
      <c r="M241" s="219">
        <v>16.079999999999998</v>
      </c>
      <c r="N241" s="219">
        <v>8.09</v>
      </c>
      <c r="O241" s="219">
        <v>0</v>
      </c>
      <c r="P241" s="85">
        <f t="shared" si="11"/>
        <v>8.09</v>
      </c>
      <c r="Q241" s="85">
        <f t="shared" si="14"/>
        <v>8.09</v>
      </c>
    </row>
    <row r="242" spans="1:17">
      <c r="A242" s="96" t="str">
        <f>IF(I242&lt;&gt;"",VLOOKUP(G242,'TB Mapping'!A:D,3,0),"")</f>
        <v>Management Fees [Rs. in Crores]</v>
      </c>
      <c r="B242" s="96" t="str">
        <f>IF(I242&lt;&gt;"",VLOOKUP(G242,'TB Mapping'!A:D,4,0),"")</f>
        <v>Total Recurring Expenses of the Scheme (including 6.1 and 6.2) [Rs. in Crores]</v>
      </c>
      <c r="C242" s="98">
        <f t="shared" si="12"/>
        <v>2.4899999999999999E-5</v>
      </c>
      <c r="D242" s="183">
        <f t="shared" si="13"/>
        <v>2.4899999999999999E-5</v>
      </c>
      <c r="E242" s="183" t="str">
        <f>VLOOKUP(G242,'TB Mapping'!A:E,5,0)</f>
        <v>Regular Plan</v>
      </c>
      <c r="F242" s="218" t="s">
        <v>98</v>
      </c>
      <c r="G242" s="218" t="s">
        <v>716</v>
      </c>
      <c r="H242" s="218" t="s">
        <v>214</v>
      </c>
      <c r="I242" s="218" t="s">
        <v>500</v>
      </c>
      <c r="J242" s="219">
        <v>0</v>
      </c>
      <c r="K242" s="219">
        <v>0</v>
      </c>
      <c r="L242" s="219">
        <v>700.75</v>
      </c>
      <c r="M242" s="219">
        <v>451.75</v>
      </c>
      <c r="N242" s="219">
        <v>249</v>
      </c>
      <c r="O242" s="219">
        <v>0</v>
      </c>
      <c r="P242" s="85">
        <f t="shared" si="11"/>
        <v>249</v>
      </c>
      <c r="Q242" s="85">
        <f t="shared" si="14"/>
        <v>249</v>
      </c>
    </row>
    <row r="243" spans="1:17">
      <c r="A243" s="96" t="str">
        <f>IF(I243&lt;&gt;"",VLOOKUP(G243,'TB Mapping'!A:D,3,0),"")</f>
        <v>Management Fees [Rs. in Crores]</v>
      </c>
      <c r="B243" s="96" t="str">
        <f>IF(I243&lt;&gt;"",VLOOKUP(G243,'TB Mapping'!A:D,4,0),"")</f>
        <v>Total Recurring Expenses of the Scheme (including 6.1 and 6.2) [Rs. in Crores]</v>
      </c>
      <c r="C243" s="98">
        <f t="shared" si="12"/>
        <v>1.9899999999999997E-7</v>
      </c>
      <c r="D243" s="183">
        <f t="shared" si="13"/>
        <v>1.99E-7</v>
      </c>
      <c r="E243" s="183" t="str">
        <f>VLOOKUP(G243,'TB Mapping'!A:E,5,0)</f>
        <v>Direct Plan</v>
      </c>
      <c r="F243" s="218" t="s">
        <v>98</v>
      </c>
      <c r="G243" s="218" t="s">
        <v>717</v>
      </c>
      <c r="H243" s="218" t="s">
        <v>718</v>
      </c>
      <c r="I243" s="218" t="s">
        <v>500</v>
      </c>
      <c r="J243" s="219">
        <v>0</v>
      </c>
      <c r="K243" s="219">
        <v>0</v>
      </c>
      <c r="L243" s="219">
        <v>5.71</v>
      </c>
      <c r="M243" s="219">
        <v>3.72</v>
      </c>
      <c r="N243" s="219">
        <v>1.99</v>
      </c>
      <c r="O243" s="219">
        <v>0</v>
      </c>
      <c r="P243" s="85">
        <f t="shared" si="11"/>
        <v>1.99</v>
      </c>
      <c r="Q243" s="85">
        <f t="shared" si="14"/>
        <v>1.99</v>
      </c>
    </row>
    <row r="244" spans="1:17">
      <c r="A244" s="96" t="str">
        <f>IF(I244&lt;&gt;"",VLOOKUP(G244,'TB Mapping'!A:D,3,0),"")</f>
        <v>Management Fees [Rs. in Crores]</v>
      </c>
      <c r="B244" s="96" t="str">
        <f>IF(I244&lt;&gt;"",VLOOKUP(G244,'TB Mapping'!A:D,4,0),"")</f>
        <v>Total Recurring Expenses of the Scheme (including 6.1 and 6.2) [Rs. in Crores]</v>
      </c>
      <c r="C244" s="98">
        <f t="shared" si="12"/>
        <v>1.0973287E-2</v>
      </c>
      <c r="D244" s="183">
        <f t="shared" si="13"/>
        <v>1.0973287E-2</v>
      </c>
      <c r="E244" s="183" t="str">
        <f>VLOOKUP(G244,'TB Mapping'!A:E,5,0)</f>
        <v>Direct Plan</v>
      </c>
      <c r="F244" s="218" t="s">
        <v>98</v>
      </c>
      <c r="G244" s="218" t="s">
        <v>227</v>
      </c>
      <c r="H244" s="218" t="s">
        <v>228</v>
      </c>
      <c r="I244" s="218" t="s">
        <v>500</v>
      </c>
      <c r="J244" s="219">
        <v>0</v>
      </c>
      <c r="K244" s="219">
        <v>0</v>
      </c>
      <c r="L244" s="219">
        <v>328712.81</v>
      </c>
      <c r="M244" s="219">
        <v>218979.94</v>
      </c>
      <c r="N244" s="219">
        <v>109732.87</v>
      </c>
      <c r="O244" s="219">
        <v>0</v>
      </c>
      <c r="P244" s="85">
        <f t="shared" si="11"/>
        <v>109732.87</v>
      </c>
      <c r="Q244" s="85">
        <f t="shared" si="14"/>
        <v>109732.87</v>
      </c>
    </row>
    <row r="245" spans="1:17">
      <c r="A245" s="96" t="str">
        <f>IF(I245&lt;&gt;"",VLOOKUP(G245,'TB Mapping'!A:D,3,0),"")</f>
        <v>Management Fees [Rs. in Crores]</v>
      </c>
      <c r="B245" s="96" t="str">
        <f>IF(I245&lt;&gt;"",VLOOKUP(G245,'TB Mapping'!A:D,4,0),"")</f>
        <v>Total Recurring Expenses of the Scheme (including 6.1 and 6.2) [Rs. in Crores]</v>
      </c>
      <c r="C245" s="98">
        <f t="shared" si="12"/>
        <v>3.8909999999999997E-6</v>
      </c>
      <c r="D245" s="183">
        <f t="shared" si="13"/>
        <v>3.8909999999999997E-6</v>
      </c>
      <c r="E245" s="183" t="str">
        <f>VLOOKUP(G245,'TB Mapping'!A:E,5,0)</f>
        <v>Direct Plan</v>
      </c>
      <c r="F245" s="218" t="s">
        <v>98</v>
      </c>
      <c r="G245" s="218" t="s">
        <v>229</v>
      </c>
      <c r="H245" s="218" t="s">
        <v>230</v>
      </c>
      <c r="I245" s="218" t="s">
        <v>500</v>
      </c>
      <c r="J245" s="219">
        <v>0</v>
      </c>
      <c r="K245" s="219">
        <v>0</v>
      </c>
      <c r="L245" s="219">
        <v>125.67</v>
      </c>
      <c r="M245" s="219">
        <v>86.76</v>
      </c>
      <c r="N245" s="219">
        <v>38.909999999999997</v>
      </c>
      <c r="O245" s="219">
        <v>0</v>
      </c>
      <c r="P245" s="85">
        <f t="shared" si="11"/>
        <v>38.909999999999997</v>
      </c>
      <c r="Q245" s="85">
        <f t="shared" si="14"/>
        <v>38.909999999999997</v>
      </c>
    </row>
    <row r="246" spans="1:17">
      <c r="A246" s="96" t="str">
        <f>IF(I246&lt;&gt;"",VLOOKUP(G246,'TB Mapping'!A:D,3,0),"")</f>
        <v>Management Fees [Rs. in Crores]</v>
      </c>
      <c r="B246" s="96" t="str">
        <f>IF(I246&lt;&gt;"",VLOOKUP(G246,'TB Mapping'!A:D,4,0),"")</f>
        <v>Total Recurring Expenses of the Scheme (including 6.1 and 6.2) [Rs. in Crores]</v>
      </c>
      <c r="C246" s="98">
        <f t="shared" si="12"/>
        <v>6.5700000000000002E-7</v>
      </c>
      <c r="D246" s="183">
        <f t="shared" si="13"/>
        <v>6.5700000000000002E-7</v>
      </c>
      <c r="E246" s="183" t="str">
        <f>VLOOKUP(G246,'TB Mapping'!A:E,5,0)</f>
        <v>Direct Plan</v>
      </c>
      <c r="F246" s="218" t="s">
        <v>98</v>
      </c>
      <c r="G246" s="218" t="s">
        <v>231</v>
      </c>
      <c r="H246" s="218" t="s">
        <v>232</v>
      </c>
      <c r="I246" s="218" t="s">
        <v>500</v>
      </c>
      <c r="J246" s="219">
        <v>0</v>
      </c>
      <c r="K246" s="219">
        <v>0</v>
      </c>
      <c r="L246" s="219">
        <v>19.82</v>
      </c>
      <c r="M246" s="219">
        <v>13.25</v>
      </c>
      <c r="N246" s="219">
        <v>6.57</v>
      </c>
      <c r="O246" s="219">
        <v>0</v>
      </c>
      <c r="P246" s="85">
        <f t="shared" si="11"/>
        <v>6.57</v>
      </c>
      <c r="Q246" s="85">
        <f t="shared" si="14"/>
        <v>6.57</v>
      </c>
    </row>
    <row r="247" spans="1:17">
      <c r="A247" s="96" t="str">
        <f>IF(I247&lt;&gt;"",VLOOKUP(G247,'TB Mapping'!A:D,3,0),"")</f>
        <v>Management Fees [Rs. in Crores]</v>
      </c>
      <c r="B247" s="96" t="str">
        <f>IF(I247&lt;&gt;"",VLOOKUP(G247,'TB Mapping'!A:D,4,0),"")</f>
        <v>Total Recurring Expenses of the Scheme (including 6.1 and 6.2) [Rs. in Crores]</v>
      </c>
      <c r="C247" s="98">
        <f t="shared" si="12"/>
        <v>3.6960000000000007E-6</v>
      </c>
      <c r="D247" s="183">
        <f t="shared" si="13"/>
        <v>3.6960000000000003E-6</v>
      </c>
      <c r="E247" s="183" t="str">
        <f>VLOOKUP(G247,'TB Mapping'!A:E,5,0)</f>
        <v>Direct Plan</v>
      </c>
      <c r="F247" s="218" t="s">
        <v>98</v>
      </c>
      <c r="G247" s="218" t="s">
        <v>233</v>
      </c>
      <c r="H247" s="218" t="s">
        <v>234</v>
      </c>
      <c r="I247" s="218" t="s">
        <v>500</v>
      </c>
      <c r="J247" s="219">
        <v>0</v>
      </c>
      <c r="K247" s="219">
        <v>0</v>
      </c>
      <c r="L247" s="219">
        <v>108.45</v>
      </c>
      <c r="M247" s="219">
        <v>71.489999999999995</v>
      </c>
      <c r="N247" s="219">
        <v>36.96</v>
      </c>
      <c r="O247" s="219">
        <v>0</v>
      </c>
      <c r="P247" s="85">
        <f t="shared" si="11"/>
        <v>36.96</v>
      </c>
      <c r="Q247" s="85">
        <f>O247-N247</f>
        <v>-36.96</v>
      </c>
    </row>
    <row r="248" spans="1:17">
      <c r="A248" s="96" t="str">
        <f>IF(I248&lt;&gt;"",VLOOKUP(G248,'TB Mapping'!A:D,3,0),"")</f>
        <v xml:space="preserve">    - Other expenses</v>
      </c>
      <c r="B248" s="96" t="str">
        <f>IF(I248&lt;&gt;"",VLOOKUP(G248,'TB Mapping'!A:D,4,0),"")</f>
        <v>Total Recurring Expenses of the Scheme (including 6.1 and 6.2) [Rs. in Crores]</v>
      </c>
      <c r="C248" s="98">
        <f t="shared" si="12"/>
        <v>4.4971999999999996E-5</v>
      </c>
      <c r="D248" s="183">
        <f t="shared" si="13"/>
        <v>4.4972000000000002E-5</v>
      </c>
      <c r="E248" s="183" t="str">
        <f>VLOOKUP(G248,'TB Mapping'!A:E,5,0)</f>
        <v>Regular Plan</v>
      </c>
      <c r="F248" s="218" t="s">
        <v>98</v>
      </c>
      <c r="G248" s="218" t="s">
        <v>719</v>
      </c>
      <c r="H248" s="218" t="s">
        <v>720</v>
      </c>
      <c r="I248" s="218" t="s">
        <v>500</v>
      </c>
      <c r="J248" s="219">
        <v>0</v>
      </c>
      <c r="K248" s="219">
        <v>0</v>
      </c>
      <c r="L248" s="219">
        <v>458.34</v>
      </c>
      <c r="M248" s="219">
        <v>8.6199999999999992</v>
      </c>
      <c r="N248" s="219">
        <v>449.72</v>
      </c>
      <c r="O248" s="219">
        <v>0</v>
      </c>
      <c r="P248" s="85">
        <f t="shared" si="11"/>
        <v>449.72</v>
      </c>
      <c r="Q248" s="85">
        <f t="shared" ref="Q248:Q251" si="15">O248-N248</f>
        <v>-449.72</v>
      </c>
    </row>
    <row r="249" spans="1:17">
      <c r="A249" s="96" t="str">
        <f>IF(I249&lt;&gt;"",VLOOKUP(G249,'TB Mapping'!A:D,3,0),"")</f>
        <v xml:space="preserve">    - Other expenses</v>
      </c>
      <c r="B249" s="96" t="str">
        <f>IF(I249&lt;&gt;"",VLOOKUP(G249,'TB Mapping'!A:D,4,0),"")</f>
        <v>Total Recurring Expenses of the Scheme (including 6.1 and 6.2) [Rs. in Crores]</v>
      </c>
      <c r="C249" s="98">
        <f t="shared" si="12"/>
        <v>2.3716378999999999E-2</v>
      </c>
      <c r="D249" s="183">
        <f t="shared" si="13"/>
        <v>2.3716378999999999E-2</v>
      </c>
      <c r="E249" s="183" t="str">
        <f>VLOOKUP(G249,'TB Mapping'!A:E,5,0)</f>
        <v>Regular Plan</v>
      </c>
      <c r="F249" s="218" t="s">
        <v>98</v>
      </c>
      <c r="G249" s="218" t="s">
        <v>255</v>
      </c>
      <c r="H249" s="218" t="s">
        <v>256</v>
      </c>
      <c r="I249" s="218" t="s">
        <v>500</v>
      </c>
      <c r="J249" s="219">
        <v>0</v>
      </c>
      <c r="K249" s="219">
        <v>0</v>
      </c>
      <c r="L249" s="219">
        <v>240852.76</v>
      </c>
      <c r="M249" s="219">
        <v>3688.97</v>
      </c>
      <c r="N249" s="219">
        <v>237163.79</v>
      </c>
      <c r="O249" s="219">
        <v>0</v>
      </c>
      <c r="P249" s="85">
        <f t="shared" si="11"/>
        <v>237163.79</v>
      </c>
      <c r="Q249" s="85">
        <f t="shared" si="15"/>
        <v>-237163.79</v>
      </c>
    </row>
    <row r="250" spans="1:17">
      <c r="A250" s="96" t="str">
        <f>IF(I250&lt;&gt;"",VLOOKUP(G250,'TB Mapping'!A:D,3,0),"")</f>
        <v xml:space="preserve">    - Other expenses</v>
      </c>
      <c r="B250" s="96" t="str">
        <f>IF(I250&lt;&gt;"",VLOOKUP(G250,'TB Mapping'!A:D,4,0),"")</f>
        <v>Total Recurring Expenses of the Scheme (including 6.1 and 6.2) [Rs. in Crores]</v>
      </c>
      <c r="C250" s="98">
        <f t="shared" si="12"/>
        <v>4.5950000000000001E-6</v>
      </c>
      <c r="D250" s="183">
        <f t="shared" si="13"/>
        <v>4.5950000000000001E-6</v>
      </c>
      <c r="E250" s="183" t="str">
        <f>VLOOKUP(G250,'TB Mapping'!A:E,5,0)</f>
        <v>Regular Plan</v>
      </c>
      <c r="F250" s="218" t="s">
        <v>98</v>
      </c>
      <c r="G250" s="218" t="s">
        <v>721</v>
      </c>
      <c r="H250" s="218" t="s">
        <v>258</v>
      </c>
      <c r="I250" s="218" t="s">
        <v>500</v>
      </c>
      <c r="J250" s="219">
        <v>0</v>
      </c>
      <c r="K250" s="219">
        <v>0</v>
      </c>
      <c r="L250" s="219">
        <v>46.46</v>
      </c>
      <c r="M250" s="219">
        <v>0.51</v>
      </c>
      <c r="N250" s="219">
        <v>45.95</v>
      </c>
      <c r="O250" s="219">
        <v>0</v>
      </c>
      <c r="P250" s="85">
        <f t="shared" si="11"/>
        <v>45.95</v>
      </c>
      <c r="Q250" s="85">
        <f t="shared" si="15"/>
        <v>-45.95</v>
      </c>
    </row>
    <row r="251" spans="1:17">
      <c r="A251" s="96" t="str">
        <f>IF(I251&lt;&gt;"",VLOOKUP(G251,'TB Mapping'!A:D,3,0),"")</f>
        <v xml:space="preserve">    - Other expenses</v>
      </c>
      <c r="B251" s="96" t="str">
        <f>IF(I251&lt;&gt;"",VLOOKUP(G251,'TB Mapping'!A:D,4,0),"")</f>
        <v>Total Recurring Expenses of the Scheme (including 6.1 and 6.2) [Rs. in Crores]</v>
      </c>
      <c r="C251" s="98">
        <f t="shared" si="12"/>
        <v>2.007E-6</v>
      </c>
      <c r="D251" s="183">
        <f t="shared" si="13"/>
        <v>2.007E-6</v>
      </c>
      <c r="E251" s="183" t="str">
        <f>VLOOKUP(G251,'TB Mapping'!A:E,5,0)</f>
        <v>Regular Plan</v>
      </c>
      <c r="F251" s="218" t="s">
        <v>98</v>
      </c>
      <c r="G251" s="218" t="s">
        <v>722</v>
      </c>
      <c r="H251" s="218" t="s">
        <v>260</v>
      </c>
      <c r="I251" s="218" t="s">
        <v>500</v>
      </c>
      <c r="J251" s="219">
        <v>0</v>
      </c>
      <c r="K251" s="219">
        <v>0</v>
      </c>
      <c r="L251" s="219">
        <v>20.45</v>
      </c>
      <c r="M251" s="219">
        <v>0.38</v>
      </c>
      <c r="N251" s="219">
        <v>20.07</v>
      </c>
      <c r="O251" s="219">
        <v>0</v>
      </c>
      <c r="P251" s="85">
        <f t="shared" si="11"/>
        <v>20.07</v>
      </c>
      <c r="Q251" s="85">
        <f t="shared" si="15"/>
        <v>-20.07</v>
      </c>
    </row>
    <row r="252" spans="1:17">
      <c r="A252" s="96" t="str">
        <f>IF(I252&lt;&gt;"",VLOOKUP(G252,'TB Mapping'!A:D,3,0),"")</f>
        <v xml:space="preserve">    - Other expenses</v>
      </c>
      <c r="B252" s="96" t="str">
        <f>IF(I252&lt;&gt;"",VLOOKUP(G252,'TB Mapping'!A:D,4,0),"")</f>
        <v>Total Recurring Expenses of the Scheme (including 6.1 and 6.2) [Rs. in Crores]</v>
      </c>
      <c r="C252" s="98">
        <f t="shared" si="12"/>
        <v>6.2106000000000005E-5</v>
      </c>
      <c r="D252" s="183">
        <f t="shared" si="13"/>
        <v>6.2105999999999991E-5</v>
      </c>
      <c r="E252" s="183" t="str">
        <f>VLOOKUP(G252,'TB Mapping'!A:E,5,0)</f>
        <v>Regular Plan</v>
      </c>
      <c r="F252" s="218" t="s">
        <v>98</v>
      </c>
      <c r="G252" s="218" t="s">
        <v>723</v>
      </c>
      <c r="H252" s="218" t="s">
        <v>262</v>
      </c>
      <c r="I252" s="218" t="s">
        <v>500</v>
      </c>
      <c r="J252" s="219">
        <v>0</v>
      </c>
      <c r="K252" s="219">
        <v>0</v>
      </c>
      <c r="L252" s="219">
        <v>621.36</v>
      </c>
      <c r="M252" s="219">
        <v>0.3</v>
      </c>
      <c r="N252" s="219">
        <v>621.05999999999995</v>
      </c>
      <c r="O252" s="219">
        <v>0</v>
      </c>
      <c r="P252" s="85">
        <f t="shared" si="11"/>
        <v>621.05999999999995</v>
      </c>
    </row>
    <row r="253" spans="1:17">
      <c r="A253" s="96" t="str">
        <f>IF(I253&lt;&gt;"",VLOOKUP(G253,'TB Mapping'!A:D,3,0),"")</f>
        <v xml:space="preserve">    - Other expenses</v>
      </c>
      <c r="B253" s="96" t="str">
        <f>IF(I253&lt;&gt;"",VLOOKUP(G253,'TB Mapping'!A:D,4,0),"")</f>
        <v>Total Recurring Expenses of the Scheme (including 6.1 and 6.2) [Rs. in Crores]</v>
      </c>
      <c r="C253" s="98">
        <f t="shared" si="12"/>
        <v>5.3900000000000005E-7</v>
      </c>
      <c r="D253" s="183">
        <f t="shared" si="13"/>
        <v>5.3899999999999994E-7</v>
      </c>
      <c r="E253" s="183" t="str">
        <f>VLOOKUP(G253,'TB Mapping'!A:E,5,0)</f>
        <v>Direct Plan</v>
      </c>
      <c r="F253" s="218" t="s">
        <v>98</v>
      </c>
      <c r="G253" s="218" t="s">
        <v>724</v>
      </c>
      <c r="H253" s="218" t="s">
        <v>725</v>
      </c>
      <c r="I253" s="218" t="s">
        <v>500</v>
      </c>
      <c r="J253" s="219">
        <v>0</v>
      </c>
      <c r="K253" s="219">
        <v>0</v>
      </c>
      <c r="L253" s="219">
        <v>5.45</v>
      </c>
      <c r="M253" s="219">
        <v>0.06</v>
      </c>
      <c r="N253" s="219">
        <v>5.39</v>
      </c>
      <c r="O253" s="219">
        <v>0</v>
      </c>
      <c r="P253" s="85">
        <f t="shared" si="11"/>
        <v>5.39</v>
      </c>
      <c r="Q253" s="85">
        <f t="shared" ref="Q253:Q260" si="16">O253-N253</f>
        <v>-5.39</v>
      </c>
    </row>
    <row r="254" spans="1:17">
      <c r="A254" s="96" t="str">
        <f>IF(I254&lt;&gt;"",VLOOKUP(G254,'TB Mapping'!A:D,3,0),"")</f>
        <v xml:space="preserve">    - Other expenses</v>
      </c>
      <c r="B254" s="96" t="str">
        <f>IF(I254&lt;&gt;"",VLOOKUP(G254,'TB Mapping'!A:D,4,0),"")</f>
        <v>Total Recurring Expenses of the Scheme (including 6.1 and 6.2) [Rs. in Crores]</v>
      </c>
      <c r="C254" s="98">
        <f t="shared" si="12"/>
        <v>2.7355214000000003E-2</v>
      </c>
      <c r="D254" s="183">
        <f t="shared" si="13"/>
        <v>2.7355214000000003E-2</v>
      </c>
      <c r="E254" s="183" t="str">
        <f>VLOOKUP(G254,'TB Mapping'!A:E,5,0)</f>
        <v>Direct Plan</v>
      </c>
      <c r="F254" s="218" t="s">
        <v>98</v>
      </c>
      <c r="G254" s="218" t="s">
        <v>275</v>
      </c>
      <c r="H254" s="218" t="s">
        <v>276</v>
      </c>
      <c r="I254" s="218" t="s">
        <v>500</v>
      </c>
      <c r="J254" s="219">
        <v>0</v>
      </c>
      <c r="K254" s="219">
        <v>0</v>
      </c>
      <c r="L254" s="219">
        <v>278732</v>
      </c>
      <c r="M254" s="219">
        <v>5179.8599999999997</v>
      </c>
      <c r="N254" s="219">
        <v>273552.14</v>
      </c>
      <c r="O254" s="219">
        <v>0</v>
      </c>
      <c r="P254" s="85">
        <f t="shared" si="11"/>
        <v>273552.14</v>
      </c>
      <c r="Q254" s="85">
        <f t="shared" si="16"/>
        <v>-273552.14</v>
      </c>
    </row>
    <row r="255" spans="1:17">
      <c r="A255" s="96" t="str">
        <f>IF(I255&lt;&gt;"",VLOOKUP(G255,'TB Mapping'!A:D,3,0),"")</f>
        <v xml:space="preserve">    - Other expenses</v>
      </c>
      <c r="B255" s="96" t="str">
        <f>IF(I255&lt;&gt;"",VLOOKUP(G255,'TB Mapping'!A:D,4,0),"")</f>
        <v>Total Recurring Expenses of the Scheme (including 6.1 and 6.2) [Rs. in Crores]</v>
      </c>
      <c r="C255" s="98">
        <f t="shared" si="12"/>
        <v>9.7100000000000002E-6</v>
      </c>
      <c r="D255" s="183">
        <f t="shared" si="13"/>
        <v>9.7100000000000002E-6</v>
      </c>
      <c r="E255" s="183" t="str">
        <f>VLOOKUP(G255,'TB Mapping'!A:E,5,0)</f>
        <v>Direct Plan</v>
      </c>
      <c r="F255" s="218" t="s">
        <v>98</v>
      </c>
      <c r="G255" s="218" t="s">
        <v>277</v>
      </c>
      <c r="H255" s="218" t="s">
        <v>278</v>
      </c>
      <c r="I255" s="218" t="s">
        <v>500</v>
      </c>
      <c r="J255" s="219">
        <v>0</v>
      </c>
      <c r="K255" s="219">
        <v>0</v>
      </c>
      <c r="L255" s="219">
        <v>101.29</v>
      </c>
      <c r="M255" s="219">
        <v>4.1900000000000004</v>
      </c>
      <c r="N255" s="219">
        <v>97.1</v>
      </c>
      <c r="O255" s="219">
        <v>0</v>
      </c>
      <c r="P255" s="85">
        <f t="shared" si="11"/>
        <v>97.1</v>
      </c>
      <c r="Q255" s="85">
        <f t="shared" si="16"/>
        <v>-97.1</v>
      </c>
    </row>
    <row r="256" spans="1:17">
      <c r="A256" s="96" t="str">
        <f>IF(I256&lt;&gt;"",VLOOKUP(G256,'TB Mapping'!A:D,3,0),"")</f>
        <v xml:space="preserve">    - Other expenses</v>
      </c>
      <c r="B256" s="96" t="str">
        <f>IF(I256&lt;&gt;"",VLOOKUP(G256,'TB Mapping'!A:D,4,0),"")</f>
        <v>Total Recurring Expenses of the Scheme (including 6.1 and 6.2) [Rs. in Crores]</v>
      </c>
      <c r="C256" s="98">
        <f t="shared" si="12"/>
        <v>1.6390000000000001E-6</v>
      </c>
      <c r="D256" s="183">
        <f t="shared" si="13"/>
        <v>1.6390000000000001E-6</v>
      </c>
      <c r="E256" s="183" t="str">
        <f>VLOOKUP(G256,'TB Mapping'!A:E,5,0)</f>
        <v>Direct Plan</v>
      </c>
      <c r="F256" s="218" t="s">
        <v>98</v>
      </c>
      <c r="G256" s="218" t="s">
        <v>279</v>
      </c>
      <c r="H256" s="218" t="s">
        <v>280</v>
      </c>
      <c r="I256" s="218" t="s">
        <v>500</v>
      </c>
      <c r="J256" s="219">
        <v>0</v>
      </c>
      <c r="K256" s="219">
        <v>0</v>
      </c>
      <c r="L256" s="219">
        <v>16.75</v>
      </c>
      <c r="M256" s="219">
        <v>0.36</v>
      </c>
      <c r="N256" s="219">
        <v>16.39</v>
      </c>
      <c r="O256" s="219">
        <v>0</v>
      </c>
      <c r="P256" s="85">
        <f t="shared" si="11"/>
        <v>16.39</v>
      </c>
      <c r="Q256" s="85">
        <f t="shared" si="16"/>
        <v>-16.39</v>
      </c>
    </row>
    <row r="257" spans="1:17">
      <c r="A257" s="96" t="str">
        <f>IF(I257&lt;&gt;"",VLOOKUP(G257,'TB Mapping'!A:D,3,0),"")</f>
        <v xml:space="preserve">    - Other expenses</v>
      </c>
      <c r="B257" s="96" t="str">
        <f>IF(I257&lt;&gt;"",VLOOKUP(G257,'TB Mapping'!A:D,4,0),"")</f>
        <v>Total Recurring Expenses of the Scheme (including 6.1 and 6.2) [Rs. in Crores]</v>
      </c>
      <c r="C257" s="98">
        <f t="shared" si="12"/>
        <v>9.2229999999999996E-6</v>
      </c>
      <c r="D257" s="183">
        <f t="shared" si="13"/>
        <v>9.2229999999999996E-6</v>
      </c>
      <c r="E257" s="183" t="str">
        <f>VLOOKUP(G257,'TB Mapping'!A:E,5,0)</f>
        <v>Direct Plan</v>
      </c>
      <c r="F257" s="218" t="s">
        <v>98</v>
      </c>
      <c r="G257" s="218" t="s">
        <v>281</v>
      </c>
      <c r="H257" s="218" t="s">
        <v>282</v>
      </c>
      <c r="I257" s="218" t="s">
        <v>500</v>
      </c>
      <c r="J257" s="219">
        <v>0</v>
      </c>
      <c r="K257" s="219">
        <v>0</v>
      </c>
      <c r="L257" s="219">
        <v>93.4</v>
      </c>
      <c r="M257" s="219">
        <v>1.17</v>
      </c>
      <c r="N257" s="219">
        <v>92.23</v>
      </c>
      <c r="O257" s="219">
        <v>0</v>
      </c>
      <c r="P257" s="85">
        <f t="shared" si="11"/>
        <v>92.23</v>
      </c>
      <c r="Q257" s="85">
        <f t="shared" si="16"/>
        <v>-92.23</v>
      </c>
    </row>
    <row r="258" spans="1:17">
      <c r="A258" s="96" t="str">
        <f>IF(I258&lt;&gt;"",VLOOKUP(G258,'TB Mapping'!A:D,3,0),"")</f>
        <v xml:space="preserve">    - Commission</v>
      </c>
      <c r="B258" s="96" t="str">
        <f>IF(I258&lt;&gt;"",VLOOKUP(G258,'TB Mapping'!A:D,4,0),"")</f>
        <v>Total Recurring Expenses of the Scheme (including 6.1 and 6.2) [Rs. in Crores]</v>
      </c>
      <c r="C258" s="98">
        <f t="shared" si="12"/>
        <v>2.6022999999999995E-5</v>
      </c>
      <c r="D258" s="183">
        <f t="shared" si="13"/>
        <v>2.6023000000000001E-5</v>
      </c>
      <c r="E258" s="183" t="str">
        <f>VLOOKUP(G258,'TB Mapping'!A:E,5,0)</f>
        <v>Regular Plan</v>
      </c>
      <c r="F258" s="218" t="s">
        <v>98</v>
      </c>
      <c r="G258" s="218" t="s">
        <v>726</v>
      </c>
      <c r="H258" s="218" t="s">
        <v>286</v>
      </c>
      <c r="I258" s="218" t="s">
        <v>500</v>
      </c>
      <c r="J258" s="219">
        <v>0</v>
      </c>
      <c r="K258" s="219">
        <v>0</v>
      </c>
      <c r="L258" s="219">
        <v>277.39999999999998</v>
      </c>
      <c r="M258" s="219">
        <v>17.170000000000002</v>
      </c>
      <c r="N258" s="219">
        <v>260.23</v>
      </c>
      <c r="O258" s="219">
        <v>0</v>
      </c>
      <c r="P258" s="85">
        <f t="shared" si="11"/>
        <v>260.23</v>
      </c>
      <c r="Q258" s="85">
        <f t="shared" si="16"/>
        <v>-260.23</v>
      </c>
    </row>
    <row r="259" spans="1:17">
      <c r="A259" s="96" t="str">
        <f>IF(I259&lt;&gt;"",VLOOKUP(G259,'TB Mapping'!A:D,3,0),"")</f>
        <v xml:space="preserve">    - Commission</v>
      </c>
      <c r="B259" s="96" t="str">
        <f>IF(I259&lt;&gt;"",VLOOKUP(G259,'TB Mapping'!A:D,4,0),"")</f>
        <v>Total Recurring Expenses of the Scheme (including 6.1 and 6.2) [Rs. in Crores]</v>
      </c>
      <c r="C259" s="98">
        <f t="shared" si="12"/>
        <v>1.3725389999999999E-2</v>
      </c>
      <c r="D259" s="183">
        <f t="shared" si="13"/>
        <v>1.3725389999999999E-2</v>
      </c>
      <c r="E259" s="183" t="str">
        <f>VLOOKUP(G259,'TB Mapping'!A:E,5,0)</f>
        <v>Regular Plan</v>
      </c>
      <c r="F259" s="218" t="s">
        <v>98</v>
      </c>
      <c r="G259" s="218" t="s">
        <v>294</v>
      </c>
      <c r="H259" s="218" t="s">
        <v>286</v>
      </c>
      <c r="I259" s="218" t="s">
        <v>500</v>
      </c>
      <c r="J259" s="219">
        <v>0</v>
      </c>
      <c r="K259" s="219">
        <v>0</v>
      </c>
      <c r="L259" s="219">
        <v>144631.85999999999</v>
      </c>
      <c r="M259" s="219">
        <v>7377.96</v>
      </c>
      <c r="N259" s="219">
        <v>137253.9</v>
      </c>
      <c r="O259" s="219">
        <v>0</v>
      </c>
      <c r="P259" s="85">
        <f t="shared" si="11"/>
        <v>137253.9</v>
      </c>
      <c r="Q259" s="85">
        <f t="shared" si="16"/>
        <v>-137253.9</v>
      </c>
    </row>
    <row r="260" spans="1:17">
      <c r="A260" s="96" t="str">
        <f>IF(I260&lt;&gt;"",VLOOKUP(G260,'TB Mapping'!A:D,3,0),"")</f>
        <v xml:space="preserve">    - Commission</v>
      </c>
      <c r="B260" s="96" t="str">
        <f>IF(I260&lt;&gt;"",VLOOKUP(G260,'TB Mapping'!A:D,4,0),"")</f>
        <v>Total Recurring Expenses of the Scheme (including 6.1 and 6.2) [Rs. in Crores]</v>
      </c>
      <c r="C260" s="98">
        <f t="shared" si="12"/>
        <v>2.6470000000000002E-6</v>
      </c>
      <c r="D260" s="183">
        <f t="shared" si="13"/>
        <v>2.6469999999999998E-6</v>
      </c>
      <c r="E260" s="183" t="str">
        <f>VLOOKUP(G260,'TB Mapping'!A:E,5,0)</f>
        <v>Regular Plan</v>
      </c>
      <c r="F260" s="218" t="s">
        <v>98</v>
      </c>
      <c r="G260" s="218" t="s">
        <v>727</v>
      </c>
      <c r="H260" s="218" t="s">
        <v>286</v>
      </c>
      <c r="I260" s="218" t="s">
        <v>500</v>
      </c>
      <c r="J260" s="219">
        <v>0</v>
      </c>
      <c r="K260" s="219">
        <v>0</v>
      </c>
      <c r="L260" s="219">
        <v>27.51</v>
      </c>
      <c r="M260" s="219">
        <v>1.04</v>
      </c>
      <c r="N260" s="219">
        <v>26.47</v>
      </c>
      <c r="O260" s="219">
        <v>0</v>
      </c>
      <c r="P260" s="85">
        <f t="shared" si="11"/>
        <v>26.47</v>
      </c>
      <c r="Q260" s="85">
        <f t="shared" si="16"/>
        <v>-26.47</v>
      </c>
    </row>
    <row r="261" spans="1:17">
      <c r="A261" s="96" t="str">
        <f>IF(I261&lt;&gt;"",VLOOKUP(G261,'TB Mapping'!A:D,3,0),"")</f>
        <v xml:space="preserve">    - Commission</v>
      </c>
      <c r="B261" s="96" t="str">
        <f>IF(I261&lt;&gt;"",VLOOKUP(G261,'TB Mapping'!A:D,4,0),"")</f>
        <v>Total Recurring Expenses of the Scheme (including 6.1 and 6.2) [Rs. in Crores]</v>
      </c>
      <c r="C261" s="98">
        <f t="shared" si="12"/>
        <v>1.17E-6</v>
      </c>
      <c r="D261" s="183">
        <f t="shared" si="13"/>
        <v>1.17E-6</v>
      </c>
      <c r="E261" s="183" t="str">
        <f>VLOOKUP(G261,'TB Mapping'!A:E,5,0)</f>
        <v>Regular Plan</v>
      </c>
      <c r="F261" s="218" t="s">
        <v>98</v>
      </c>
      <c r="G261" s="218" t="s">
        <v>728</v>
      </c>
      <c r="H261" s="218" t="s">
        <v>286</v>
      </c>
      <c r="I261" s="218" t="s">
        <v>500</v>
      </c>
      <c r="J261" s="219">
        <v>0</v>
      </c>
      <c r="K261" s="219">
        <v>0</v>
      </c>
      <c r="L261" s="219">
        <v>12.43</v>
      </c>
      <c r="M261" s="219">
        <v>0.73</v>
      </c>
      <c r="N261" s="219">
        <v>11.7</v>
      </c>
      <c r="O261" s="219">
        <v>0</v>
      </c>
      <c r="P261" s="85">
        <f t="shared" si="11"/>
        <v>11.7</v>
      </c>
      <c r="Q261" s="85">
        <f t="shared" ref="Q261" si="17">N261-O261</f>
        <v>11.7</v>
      </c>
    </row>
    <row r="262" spans="1:17">
      <c r="A262" s="96" t="str">
        <f>IF(I262&lt;&gt;"",VLOOKUP(G262,'TB Mapping'!A:D,3,0),"")</f>
        <v xml:space="preserve">    - Commission</v>
      </c>
      <c r="B262" s="96" t="str">
        <f>IF(I262&lt;&gt;"",VLOOKUP(G262,'TB Mapping'!A:D,4,0),"")</f>
        <v>Total Recurring Expenses of the Scheme (including 6.1 and 6.2) [Rs. in Crores]</v>
      </c>
      <c r="C262" s="98">
        <f t="shared" si="12"/>
        <v>3.6029000000000004E-5</v>
      </c>
      <c r="D262" s="183">
        <f t="shared" si="13"/>
        <v>3.6029000000000004E-5</v>
      </c>
      <c r="E262" s="183" t="str">
        <f>VLOOKUP(G262,'TB Mapping'!A:E,5,0)</f>
        <v>Regular Plan</v>
      </c>
      <c r="F262" s="218" t="s">
        <v>98</v>
      </c>
      <c r="G262" s="218" t="s">
        <v>729</v>
      </c>
      <c r="H262" s="218" t="s">
        <v>286</v>
      </c>
      <c r="I262" s="218" t="s">
        <v>500</v>
      </c>
      <c r="J262" s="219">
        <v>0</v>
      </c>
      <c r="K262" s="219">
        <v>0</v>
      </c>
      <c r="L262" s="219">
        <v>360.86</v>
      </c>
      <c r="M262" s="219">
        <v>0.56999999999999995</v>
      </c>
      <c r="N262" s="219">
        <v>360.29</v>
      </c>
      <c r="O262" s="219">
        <v>0</v>
      </c>
      <c r="P262" s="85">
        <f t="shared" si="11"/>
        <v>360.29</v>
      </c>
    </row>
    <row r="263" spans="1:17">
      <c r="A263" s="96" t="str">
        <f>IF(I263&lt;&gt;"",VLOOKUP(G263,'TB Mapping'!A:D,3,0),"")</f>
        <v xml:space="preserve">    - Other expenses</v>
      </c>
      <c r="B263" s="96" t="str">
        <f>IF(I263&lt;&gt;"",VLOOKUP(G263,'TB Mapping'!A:D,4,0),"")</f>
        <v>Total Recurring Expenses of the Scheme (including 6.1 and 6.2) [Rs. in Crores]</v>
      </c>
      <c r="C263" s="98">
        <f t="shared" si="12"/>
        <v>1.8490720000000002E-3</v>
      </c>
      <c r="D263" s="183">
        <f t="shared" si="13"/>
        <v>1.8490720000000002E-3</v>
      </c>
      <c r="E263" s="183">
        <f>VLOOKUP(G263,'TB Mapping'!A:E,5,0)</f>
        <v>0</v>
      </c>
      <c r="F263" s="218" t="s">
        <v>98</v>
      </c>
      <c r="G263" s="218" t="s">
        <v>300</v>
      </c>
      <c r="H263" s="218" t="s">
        <v>301</v>
      </c>
      <c r="I263" s="218" t="s">
        <v>500</v>
      </c>
      <c r="J263" s="219">
        <v>0</v>
      </c>
      <c r="K263" s="219">
        <v>0</v>
      </c>
      <c r="L263" s="219">
        <v>55110.97</v>
      </c>
      <c r="M263" s="219">
        <v>36620.25</v>
      </c>
      <c r="N263" s="219">
        <v>18490.72</v>
      </c>
      <c r="O263" s="219">
        <v>0</v>
      </c>
      <c r="P263" s="85">
        <f t="shared" si="11"/>
        <v>18490.72</v>
      </c>
    </row>
    <row r="264" spans="1:17">
      <c r="A264" s="96" t="str">
        <f>IF(I264&lt;&gt;"",VLOOKUP(G264,'TB Mapping'!A:D,3,0),"")</f>
        <v xml:space="preserve">    - Other expenses</v>
      </c>
      <c r="B264" s="96" t="str">
        <f>IF(I264&lt;&gt;"",VLOOKUP(G264,'TB Mapping'!A:D,4,0),"")</f>
        <v>Total Recurring Expenses of the Scheme (including 6.1 and 6.2) [Rs. in Crores]</v>
      </c>
      <c r="C264" s="98">
        <f t="shared" si="12"/>
        <v>1.8490720000000002E-3</v>
      </c>
      <c r="D264" s="183">
        <f t="shared" si="13"/>
        <v>1.8490720000000002E-3</v>
      </c>
      <c r="E264" s="183">
        <f>VLOOKUP(G264,'TB Mapping'!A:E,5,0)</f>
        <v>0</v>
      </c>
      <c r="F264" s="218" t="s">
        <v>98</v>
      </c>
      <c r="G264" s="218" t="s">
        <v>302</v>
      </c>
      <c r="H264" s="218" t="s">
        <v>303</v>
      </c>
      <c r="I264" s="218" t="s">
        <v>500</v>
      </c>
      <c r="J264" s="219">
        <v>0</v>
      </c>
      <c r="K264" s="219">
        <v>0</v>
      </c>
      <c r="L264" s="219">
        <v>55110.97</v>
      </c>
      <c r="M264" s="219">
        <v>36620.25</v>
      </c>
      <c r="N264" s="219">
        <v>18490.72</v>
      </c>
      <c r="O264" s="219">
        <v>0</v>
      </c>
      <c r="P264" s="85">
        <f t="shared" si="11"/>
        <v>18490.72</v>
      </c>
    </row>
    <row r="265" spans="1:17">
      <c r="A265" s="96" t="str">
        <f>IF(I265&lt;&gt;"",VLOOKUP(G265,'TB Mapping'!A:D,3,0),"")</f>
        <v>Exp Paid</v>
      </c>
      <c r="B265" s="96">
        <f>IF(I265&lt;&gt;"",VLOOKUP(G265,'TB Mapping'!A:D,4,0),"")</f>
        <v>0</v>
      </c>
      <c r="C265" s="98">
        <f t="shared" si="12"/>
        <v>-5.1206384000000001E-2</v>
      </c>
      <c r="D265" s="183">
        <f t="shared" si="13"/>
        <v>-5.1206384000000001E-2</v>
      </c>
      <c r="E265" s="183">
        <f>VLOOKUP(G265,'TB Mapping'!A:E,5,0)</f>
        <v>0</v>
      </c>
      <c r="F265" s="218" t="s">
        <v>98</v>
      </c>
      <c r="G265" s="218" t="s">
        <v>304</v>
      </c>
      <c r="H265" s="218" t="s">
        <v>305</v>
      </c>
      <c r="I265" s="218" t="s">
        <v>500</v>
      </c>
      <c r="J265" s="219">
        <v>0</v>
      </c>
      <c r="K265" s="219">
        <v>0</v>
      </c>
      <c r="L265" s="219">
        <v>4442.24</v>
      </c>
      <c r="M265" s="219">
        <v>516506.08</v>
      </c>
      <c r="N265" s="219">
        <v>0</v>
      </c>
      <c r="O265" s="219">
        <v>512063.84</v>
      </c>
      <c r="P265" s="85">
        <f t="shared" si="11"/>
        <v>-512063.84</v>
      </c>
    </row>
    <row r="266" spans="1:17">
      <c r="A266" s="96" t="str">
        <f>IF(I266&lt;&gt;"",VLOOKUP(G266,'TB Mapping'!A:D,3,0),"")</f>
        <v>Exp paid</v>
      </c>
      <c r="B266" s="96">
        <f>IF(I266&lt;&gt;"",VLOOKUP(G266,'TB Mapping'!A:D,4,0),"")</f>
        <v>0</v>
      </c>
      <c r="C266" s="98">
        <f t="shared" si="12"/>
        <v>2.9499999999999999E-3</v>
      </c>
      <c r="D266" s="183">
        <f t="shared" si="13"/>
        <v>2.9499999999999999E-3</v>
      </c>
      <c r="E266" s="183">
        <f>VLOOKUP(G266,'TB Mapping'!A:E,5,0)</f>
        <v>0</v>
      </c>
      <c r="F266" s="218" t="s">
        <v>98</v>
      </c>
      <c r="G266" s="218" t="s">
        <v>427</v>
      </c>
      <c r="H266" s="218" t="s">
        <v>428</v>
      </c>
      <c r="I266" s="218" t="s">
        <v>500</v>
      </c>
      <c r="J266" s="219">
        <v>0</v>
      </c>
      <c r="K266" s="219">
        <v>0</v>
      </c>
      <c r="L266" s="219">
        <v>29500</v>
      </c>
      <c r="M266" s="219">
        <v>0</v>
      </c>
      <c r="N266" s="219">
        <v>29500</v>
      </c>
      <c r="O266" s="219">
        <v>0</v>
      </c>
      <c r="P266" s="85">
        <f t="shared" si="11"/>
        <v>29500</v>
      </c>
    </row>
    <row r="267" spans="1:17">
      <c r="A267" s="96" t="str">
        <f>IF(I267&lt;&gt;"",VLOOKUP(G267,'TB Mapping'!A:D,3,0),"")</f>
        <v>Exp Paid</v>
      </c>
      <c r="B267" s="96">
        <f>IF(I267&lt;&gt;"",VLOOKUP(G267,'TB Mapping'!A:D,4,0),"")</f>
        <v>0</v>
      </c>
      <c r="C267" s="98">
        <f t="shared" si="12"/>
        <v>2.124E-3</v>
      </c>
      <c r="D267" s="183">
        <f t="shared" si="13"/>
        <v>2.124E-3</v>
      </c>
      <c r="E267" s="183">
        <f>VLOOKUP(G267,'TB Mapping'!A:E,5,0)</f>
        <v>0</v>
      </c>
      <c r="F267" s="218" t="s">
        <v>98</v>
      </c>
      <c r="G267" s="218" t="s">
        <v>442</v>
      </c>
      <c r="H267" s="218" t="s">
        <v>443</v>
      </c>
      <c r="I267" s="218" t="s">
        <v>500</v>
      </c>
      <c r="J267" s="219">
        <v>0</v>
      </c>
      <c r="K267" s="219">
        <v>0</v>
      </c>
      <c r="L267" s="219">
        <v>21240</v>
      </c>
      <c r="M267" s="219">
        <v>0</v>
      </c>
      <c r="N267" s="219">
        <v>21240</v>
      </c>
      <c r="O267" s="219">
        <v>0</v>
      </c>
      <c r="P267" s="85">
        <f t="shared" ref="P267:P330" si="18">N267-O267</f>
        <v>21240</v>
      </c>
    </row>
    <row r="268" spans="1:17">
      <c r="A268" s="96" t="str">
        <f>IF(I268&lt;&gt;"",VLOOKUP(G268,'TB Mapping'!A:D,3,0),"")</f>
        <v>Exp Paid</v>
      </c>
      <c r="B268" s="96">
        <f>IF(I268&lt;&gt;"",VLOOKUP(G268,'TB Mapping'!A:D,4,0),"")</f>
        <v>0</v>
      </c>
      <c r="C268" s="98">
        <f t="shared" ref="C268:C331" si="19">IFERROR((L268-M268)/10000000,0)</f>
        <v>1.6886799999999999E-3</v>
      </c>
      <c r="D268" s="183">
        <f t="shared" ref="D268:D331" si="20">IFERROR((N268-O268)/10000000,0)</f>
        <v>1.6886799999999999E-3</v>
      </c>
      <c r="E268" s="183">
        <f>VLOOKUP(G268,'TB Mapping'!A:E,5,0)</f>
        <v>0</v>
      </c>
      <c r="F268" s="218" t="s">
        <v>98</v>
      </c>
      <c r="G268" s="218" t="s">
        <v>313</v>
      </c>
      <c r="H268" s="218" t="s">
        <v>314</v>
      </c>
      <c r="I268" s="218" t="s">
        <v>500</v>
      </c>
      <c r="J268" s="219">
        <v>0</v>
      </c>
      <c r="K268" s="219">
        <v>0</v>
      </c>
      <c r="L268" s="219">
        <v>16886.8</v>
      </c>
      <c r="M268" s="219">
        <v>0</v>
      </c>
      <c r="N268" s="219">
        <v>16886.8</v>
      </c>
      <c r="O268" s="219">
        <v>0</v>
      </c>
      <c r="P268" s="85">
        <f t="shared" si="18"/>
        <v>16886.8</v>
      </c>
    </row>
    <row r="269" spans="1:17">
      <c r="A269" s="96" t="str">
        <f>IF(I269&lt;&gt;"",VLOOKUP(G269,'TB Mapping'!A:D,3,0),"")</f>
        <v>Exp Paid</v>
      </c>
      <c r="B269" s="96">
        <f>IF(I269&lt;&gt;"",VLOOKUP(G269,'TB Mapping'!A:D,4,0),"")</f>
        <v>0</v>
      </c>
      <c r="C269" s="98">
        <f t="shared" si="19"/>
        <v>5.1500000000000005E-7</v>
      </c>
      <c r="D269" s="183">
        <f t="shared" si="20"/>
        <v>5.1500000000000005E-7</v>
      </c>
      <c r="E269" s="183">
        <f>VLOOKUP(G269,'TB Mapping'!A:E,5,0)</f>
        <v>0</v>
      </c>
      <c r="F269" s="218" t="s">
        <v>98</v>
      </c>
      <c r="G269" s="218" t="s">
        <v>315</v>
      </c>
      <c r="H269" s="218" t="s">
        <v>316</v>
      </c>
      <c r="I269" s="218" t="s">
        <v>500</v>
      </c>
      <c r="J269" s="219">
        <v>0</v>
      </c>
      <c r="K269" s="219">
        <v>0</v>
      </c>
      <c r="L269" s="219">
        <v>5.15</v>
      </c>
      <c r="M269" s="219">
        <v>0</v>
      </c>
      <c r="N269" s="219">
        <v>5.15</v>
      </c>
      <c r="O269" s="219">
        <v>0</v>
      </c>
      <c r="P269" s="85">
        <f t="shared" si="18"/>
        <v>5.15</v>
      </c>
    </row>
    <row r="270" spans="1:17">
      <c r="A270" s="96" t="str">
        <f>IF(I270&lt;&gt;"",VLOOKUP(G270,'TB Mapping'!A:D,3,0),"")</f>
        <v>Exp Paid</v>
      </c>
      <c r="B270" s="96">
        <f>IF(I270&lt;&gt;"",VLOOKUP(G270,'TB Mapping'!A:D,4,0),"")</f>
        <v>0</v>
      </c>
      <c r="C270" s="98">
        <f t="shared" si="19"/>
        <v>2.8895999999999999E-5</v>
      </c>
      <c r="D270" s="183">
        <f t="shared" si="20"/>
        <v>2.8895999999999999E-5</v>
      </c>
      <c r="E270" s="183">
        <f>VLOOKUP(G270,'TB Mapping'!A:E,5,0)</f>
        <v>0</v>
      </c>
      <c r="F270" s="218" t="s">
        <v>98</v>
      </c>
      <c r="G270" s="218" t="s">
        <v>319</v>
      </c>
      <c r="H270" s="218" t="s">
        <v>320</v>
      </c>
      <c r="I270" s="218" t="s">
        <v>500</v>
      </c>
      <c r="J270" s="219">
        <v>0</v>
      </c>
      <c r="K270" s="219">
        <v>0</v>
      </c>
      <c r="L270" s="219">
        <v>288.95999999999998</v>
      </c>
      <c r="M270" s="219">
        <v>0</v>
      </c>
      <c r="N270" s="219">
        <v>288.95999999999998</v>
      </c>
      <c r="O270" s="219">
        <v>0</v>
      </c>
      <c r="P270" s="85">
        <f t="shared" si="18"/>
        <v>288.95999999999998</v>
      </c>
    </row>
    <row r="271" spans="1:17">
      <c r="A271" s="96" t="str">
        <f>IF(I271&lt;&gt;"",VLOOKUP(G271,'TB Mapping'!A:D,3,0),"")</f>
        <v>Exp Paid</v>
      </c>
      <c r="B271" s="96">
        <f>IF(I271&lt;&gt;"",VLOOKUP(G271,'TB Mapping'!A:D,4,0),"")</f>
        <v>0</v>
      </c>
      <c r="C271" s="98">
        <f t="shared" si="19"/>
        <v>4.3288320000000003E-3</v>
      </c>
      <c r="D271" s="183">
        <f t="shared" si="20"/>
        <v>4.3288320000000003E-3</v>
      </c>
      <c r="E271" s="183">
        <f>VLOOKUP(G271,'TB Mapping'!A:E,5,0)</f>
        <v>0</v>
      </c>
      <c r="F271" s="218" t="s">
        <v>98</v>
      </c>
      <c r="G271" s="218" t="s">
        <v>475</v>
      </c>
      <c r="H271" s="218" t="s">
        <v>476</v>
      </c>
      <c r="I271" s="218" t="s">
        <v>500</v>
      </c>
      <c r="J271" s="219">
        <v>0</v>
      </c>
      <c r="K271" s="219">
        <v>0</v>
      </c>
      <c r="L271" s="219">
        <v>43288.32</v>
      </c>
      <c r="M271" s="219">
        <v>0</v>
      </c>
      <c r="N271" s="219">
        <v>43288.32</v>
      </c>
      <c r="O271" s="219">
        <v>0</v>
      </c>
      <c r="P271" s="85">
        <f t="shared" si="18"/>
        <v>43288.32</v>
      </c>
    </row>
    <row r="272" spans="1:17">
      <c r="A272" s="96" t="str">
        <f>IF(I272&lt;&gt;"",VLOOKUP(G272,'TB Mapping'!A:D,3,0),"")</f>
        <v>Exp Paid</v>
      </c>
      <c r="B272" s="96">
        <f>IF(I272&lt;&gt;"",VLOOKUP(G272,'TB Mapping'!A:D,4,0),"")</f>
        <v>0</v>
      </c>
      <c r="C272" s="98">
        <f t="shared" si="19"/>
        <v>4.073503E-3</v>
      </c>
      <c r="D272" s="183">
        <f t="shared" si="20"/>
        <v>4.073503E-3</v>
      </c>
      <c r="E272" s="183">
        <f>VLOOKUP(G272,'TB Mapping'!A:E,5,0)</f>
        <v>0</v>
      </c>
      <c r="F272" s="218" t="s">
        <v>98</v>
      </c>
      <c r="G272" s="218" t="s">
        <v>444</v>
      </c>
      <c r="H272" s="218" t="s">
        <v>238</v>
      </c>
      <c r="I272" s="218" t="s">
        <v>500</v>
      </c>
      <c r="J272" s="219">
        <v>0</v>
      </c>
      <c r="K272" s="219">
        <v>0</v>
      </c>
      <c r="L272" s="219">
        <v>40735.03</v>
      </c>
      <c r="M272" s="219">
        <v>0</v>
      </c>
      <c r="N272" s="219">
        <v>40735.03</v>
      </c>
      <c r="O272" s="219">
        <v>0</v>
      </c>
      <c r="P272" s="85">
        <f t="shared" si="18"/>
        <v>40735.03</v>
      </c>
    </row>
    <row r="273" spans="1:16">
      <c r="A273" s="96" t="str">
        <f>IF(I273&lt;&gt;"",VLOOKUP(G273,'TB Mapping'!A:D,3,0),"")</f>
        <v>Exp Paid</v>
      </c>
      <c r="B273" s="96">
        <f>IF(I273&lt;&gt;"",VLOOKUP(G273,'TB Mapping'!A:D,4,0),"")</f>
        <v>0</v>
      </c>
      <c r="C273" s="98">
        <f t="shared" si="19"/>
        <v>3.3679899999999999E-4</v>
      </c>
      <c r="D273" s="183">
        <f t="shared" si="20"/>
        <v>3.3679899999999999E-4</v>
      </c>
      <c r="E273" s="183">
        <f>VLOOKUP(G273,'TB Mapping'!A:E,5,0)</f>
        <v>0</v>
      </c>
      <c r="F273" s="218" t="s">
        <v>98</v>
      </c>
      <c r="G273" s="218" t="s">
        <v>909</v>
      </c>
      <c r="H273" s="218" t="s">
        <v>910</v>
      </c>
      <c r="I273" s="218" t="s">
        <v>500</v>
      </c>
      <c r="J273" s="219">
        <v>0</v>
      </c>
      <c r="K273" s="219">
        <v>0</v>
      </c>
      <c r="L273" s="219">
        <v>3367.99</v>
      </c>
      <c r="M273" s="219">
        <v>0</v>
      </c>
      <c r="N273" s="219">
        <v>3367.99</v>
      </c>
      <c r="O273" s="219">
        <v>0</v>
      </c>
      <c r="P273" s="85">
        <f t="shared" si="18"/>
        <v>3367.99</v>
      </c>
    </row>
    <row r="274" spans="1:16">
      <c r="A274" s="96" t="str">
        <f>IF(I274&lt;&gt;"",VLOOKUP(G274,'TB Mapping'!A:D,3,0),"")</f>
        <v>Exp Paid</v>
      </c>
      <c r="B274" s="96">
        <f>IF(I274&lt;&gt;"",VLOOKUP(G274,'TB Mapping'!A:D,4,0),"")</f>
        <v>0</v>
      </c>
      <c r="C274" s="98">
        <f t="shared" si="19"/>
        <v>2.0379100000000001E-4</v>
      </c>
      <c r="D274" s="183">
        <f t="shared" si="20"/>
        <v>2.0379100000000001E-4</v>
      </c>
      <c r="E274" s="183">
        <f>VLOOKUP(G274,'TB Mapping'!A:E,5,0)</f>
        <v>0</v>
      </c>
      <c r="F274" s="218" t="s">
        <v>98</v>
      </c>
      <c r="G274" s="218" t="s">
        <v>611</v>
      </c>
      <c r="H274" s="218" t="s">
        <v>612</v>
      </c>
      <c r="I274" s="218" t="s">
        <v>500</v>
      </c>
      <c r="J274" s="219">
        <v>0</v>
      </c>
      <c r="K274" s="219">
        <v>0</v>
      </c>
      <c r="L274" s="219">
        <v>2037.91</v>
      </c>
      <c r="M274" s="219">
        <v>0</v>
      </c>
      <c r="N274" s="219">
        <v>2037.91</v>
      </c>
      <c r="O274" s="219">
        <v>0</v>
      </c>
      <c r="P274" s="85">
        <f t="shared" si="18"/>
        <v>2037.91</v>
      </c>
    </row>
    <row r="275" spans="1:16">
      <c r="A275" s="96" t="str">
        <f>IF(I275&lt;&gt;"",VLOOKUP(G275,'TB Mapping'!A:D,3,0),"")</f>
        <v>Exp Paid</v>
      </c>
      <c r="B275" s="96">
        <f>IF(I275&lt;&gt;"",VLOOKUP(G275,'TB Mapping'!A:D,4,0),"")</f>
        <v>0</v>
      </c>
      <c r="C275" s="98">
        <f t="shared" si="19"/>
        <v>7.9436730000000001E-3</v>
      </c>
      <c r="D275" s="183">
        <f t="shared" si="20"/>
        <v>7.9436730000000001E-3</v>
      </c>
      <c r="E275" s="183">
        <f>VLOOKUP(G275,'TB Mapping'!A:E,5,0)</f>
        <v>0</v>
      </c>
      <c r="F275" s="218" t="s">
        <v>98</v>
      </c>
      <c r="G275" s="218" t="s">
        <v>321</v>
      </c>
      <c r="H275" s="218" t="s">
        <v>322</v>
      </c>
      <c r="I275" s="218" t="s">
        <v>500</v>
      </c>
      <c r="J275" s="219">
        <v>0</v>
      </c>
      <c r="K275" s="219">
        <v>0</v>
      </c>
      <c r="L275" s="219">
        <v>79436.73</v>
      </c>
      <c r="M275" s="219">
        <v>0</v>
      </c>
      <c r="N275" s="219">
        <v>79436.73</v>
      </c>
      <c r="O275" s="219">
        <v>0</v>
      </c>
      <c r="P275" s="85">
        <f t="shared" si="18"/>
        <v>79436.73</v>
      </c>
    </row>
    <row r="276" spans="1:16">
      <c r="A276" s="96" t="str">
        <f>IF(I276&lt;&gt;"",VLOOKUP(G276,'TB Mapping'!A:D,3,0),"")</f>
        <v>Exp Paid</v>
      </c>
      <c r="B276" s="96">
        <f>IF(I276&lt;&gt;"",VLOOKUP(G276,'TB Mapping'!A:D,4,0),"")</f>
        <v>0</v>
      </c>
      <c r="C276" s="98">
        <f t="shared" si="19"/>
        <v>2.9676999999999997E-4</v>
      </c>
      <c r="D276" s="183">
        <f t="shared" si="20"/>
        <v>2.9676999999999997E-4</v>
      </c>
      <c r="E276" s="183">
        <f>VLOOKUP(G276,'TB Mapping'!A:E,5,0)</f>
        <v>0</v>
      </c>
      <c r="F276" s="218" t="s">
        <v>98</v>
      </c>
      <c r="G276" s="218" t="s">
        <v>323</v>
      </c>
      <c r="H276" s="218" t="s">
        <v>324</v>
      </c>
      <c r="I276" s="218" t="s">
        <v>500</v>
      </c>
      <c r="J276" s="219">
        <v>0</v>
      </c>
      <c r="K276" s="219">
        <v>0</v>
      </c>
      <c r="L276" s="219">
        <v>2967.7</v>
      </c>
      <c r="M276" s="219">
        <v>0</v>
      </c>
      <c r="N276" s="219">
        <v>2967.7</v>
      </c>
      <c r="O276" s="219">
        <v>0</v>
      </c>
      <c r="P276" s="85">
        <f t="shared" si="18"/>
        <v>2967.7</v>
      </c>
    </row>
    <row r="277" spans="1:16">
      <c r="A277" s="96" t="str">
        <f>IF(I277&lt;&gt;"",VLOOKUP(G277,'TB Mapping'!A:D,3,0),"")</f>
        <v>Exp Paid</v>
      </c>
      <c r="B277" s="96">
        <f>IF(I277&lt;&gt;"",VLOOKUP(G277,'TB Mapping'!A:D,4,0),"")</f>
        <v>0</v>
      </c>
      <c r="C277" s="98">
        <f t="shared" si="19"/>
        <v>3.2848919999999998E-3</v>
      </c>
      <c r="D277" s="183">
        <f t="shared" si="20"/>
        <v>3.2848919999999998E-3</v>
      </c>
      <c r="E277" s="183">
        <f>VLOOKUP(G277,'TB Mapping'!A:E,5,0)</f>
        <v>0</v>
      </c>
      <c r="F277" s="218" t="s">
        <v>98</v>
      </c>
      <c r="G277" s="218" t="s">
        <v>479</v>
      </c>
      <c r="H277" s="218" t="s">
        <v>480</v>
      </c>
      <c r="I277" s="218" t="s">
        <v>500</v>
      </c>
      <c r="J277" s="219">
        <v>0</v>
      </c>
      <c r="K277" s="219">
        <v>0</v>
      </c>
      <c r="L277" s="219">
        <v>32848.92</v>
      </c>
      <c r="M277" s="219">
        <v>0</v>
      </c>
      <c r="N277" s="219">
        <v>32848.92</v>
      </c>
      <c r="O277" s="219">
        <v>0</v>
      </c>
      <c r="P277" s="85">
        <f t="shared" si="18"/>
        <v>32848.92</v>
      </c>
    </row>
    <row r="278" spans="1:16">
      <c r="A278" s="96" t="str">
        <f>IF(I278&lt;&gt;"",VLOOKUP(G278,'TB Mapping'!A:D,3,0),"")</f>
        <v>Exp Paid</v>
      </c>
      <c r="B278" s="96">
        <f>IF(I278&lt;&gt;"",VLOOKUP(G278,'TB Mapping'!A:D,4,0),"")</f>
        <v>0</v>
      </c>
      <c r="C278" s="98">
        <f t="shared" si="19"/>
        <v>3.4771749999999999E-3</v>
      </c>
      <c r="D278" s="183">
        <f t="shared" si="20"/>
        <v>3.4771749999999999E-3</v>
      </c>
      <c r="E278" s="183">
        <f>VLOOKUP(G278,'TB Mapping'!A:E,5,0)</f>
        <v>0</v>
      </c>
      <c r="F278" s="218" t="s">
        <v>98</v>
      </c>
      <c r="G278" s="218" t="s">
        <v>325</v>
      </c>
      <c r="H278" s="218" t="s">
        <v>326</v>
      </c>
      <c r="I278" s="218" t="s">
        <v>500</v>
      </c>
      <c r="J278" s="219">
        <v>0</v>
      </c>
      <c r="K278" s="219">
        <v>0</v>
      </c>
      <c r="L278" s="219">
        <v>34771.75</v>
      </c>
      <c r="M278" s="219">
        <v>0</v>
      </c>
      <c r="N278" s="219">
        <v>34771.75</v>
      </c>
      <c r="O278" s="219">
        <v>0</v>
      </c>
      <c r="P278" s="85">
        <f t="shared" si="18"/>
        <v>34771.75</v>
      </c>
    </row>
    <row r="279" spans="1:16">
      <c r="A279" s="96" t="str">
        <f>IF(I279&lt;&gt;"",VLOOKUP(G279,'TB Mapping'!A:D,3,0),"")</f>
        <v>Exp Paid</v>
      </c>
      <c r="B279" s="96">
        <f>IF(I279&lt;&gt;"",VLOOKUP(G279,'TB Mapping'!A:D,4,0),"")</f>
        <v>0</v>
      </c>
      <c r="C279" s="98">
        <f t="shared" si="19"/>
        <v>5.0830699999999994E-4</v>
      </c>
      <c r="D279" s="183">
        <f t="shared" si="20"/>
        <v>5.0830699999999994E-4</v>
      </c>
      <c r="E279" s="183">
        <f>VLOOKUP(G279,'TB Mapping'!A:E,5,0)</f>
        <v>0</v>
      </c>
      <c r="F279" s="218" t="s">
        <v>98</v>
      </c>
      <c r="G279" s="218" t="s">
        <v>327</v>
      </c>
      <c r="H279" s="218" t="s">
        <v>328</v>
      </c>
      <c r="I279" s="218" t="s">
        <v>500</v>
      </c>
      <c r="J279" s="219">
        <v>0</v>
      </c>
      <c r="K279" s="219">
        <v>0</v>
      </c>
      <c r="L279" s="219">
        <v>5083.07</v>
      </c>
      <c r="M279" s="219">
        <v>0</v>
      </c>
      <c r="N279" s="219">
        <v>5083.07</v>
      </c>
      <c r="O279" s="219">
        <v>0</v>
      </c>
      <c r="P279" s="85">
        <f t="shared" si="18"/>
        <v>5083.07</v>
      </c>
    </row>
    <row r="280" spans="1:16">
      <c r="A280" s="96" t="str">
        <f>IF(I280&lt;&gt;"",VLOOKUP(G280,'TB Mapping'!A:D,3,0),"")</f>
        <v>Exp Paid</v>
      </c>
      <c r="B280" s="96">
        <f>IF(I280&lt;&gt;"",VLOOKUP(G280,'TB Mapping'!A:D,4,0),"")</f>
        <v>0</v>
      </c>
      <c r="C280" s="98">
        <f t="shared" si="19"/>
        <v>2.61E-4</v>
      </c>
      <c r="D280" s="183">
        <f t="shared" si="20"/>
        <v>2.61E-4</v>
      </c>
      <c r="E280" s="183">
        <f>VLOOKUP(G280,'TB Mapping'!A:E,5,0)</f>
        <v>0</v>
      </c>
      <c r="F280" s="218" t="s">
        <v>98</v>
      </c>
      <c r="G280" s="218" t="s">
        <v>449</v>
      </c>
      <c r="H280" s="218" t="s">
        <v>450</v>
      </c>
      <c r="I280" s="218" t="s">
        <v>500</v>
      </c>
      <c r="J280" s="219">
        <v>0</v>
      </c>
      <c r="K280" s="219">
        <v>0</v>
      </c>
      <c r="L280" s="219">
        <v>2610</v>
      </c>
      <c r="M280" s="219">
        <v>0</v>
      </c>
      <c r="N280" s="219">
        <v>2610</v>
      </c>
      <c r="O280" s="219">
        <v>0</v>
      </c>
      <c r="P280" s="85">
        <f t="shared" si="18"/>
        <v>2610</v>
      </c>
    </row>
    <row r="281" spans="1:16">
      <c r="A281" s="96" t="str">
        <f>IF(I281&lt;&gt;"",VLOOKUP(G281,'TB Mapping'!A:D,3,0),"")</f>
        <v>Exp Paid</v>
      </c>
      <c r="B281" s="96">
        <f>IF(I281&lt;&gt;"",VLOOKUP(G281,'TB Mapping'!A:D,4,0),"")</f>
        <v>0</v>
      </c>
      <c r="C281" s="98">
        <f t="shared" si="19"/>
        <v>3.6398619999999994E-3</v>
      </c>
      <c r="D281" s="183">
        <f t="shared" si="20"/>
        <v>3.6398620000000002E-3</v>
      </c>
      <c r="E281" s="183">
        <f>VLOOKUP(G281,'TB Mapping'!A:E,5,0)</f>
        <v>0</v>
      </c>
      <c r="F281" s="218" t="s">
        <v>98</v>
      </c>
      <c r="G281" s="218" t="s">
        <v>453</v>
      </c>
      <c r="H281" s="218" t="s">
        <v>454</v>
      </c>
      <c r="I281" s="218" t="s">
        <v>500</v>
      </c>
      <c r="J281" s="219">
        <v>0</v>
      </c>
      <c r="K281" s="219">
        <v>0</v>
      </c>
      <c r="L281" s="219">
        <v>38619.74</v>
      </c>
      <c r="M281" s="219">
        <v>2221.12</v>
      </c>
      <c r="N281" s="219">
        <v>36398.620000000003</v>
      </c>
      <c r="O281" s="219">
        <v>0</v>
      </c>
      <c r="P281" s="85">
        <f t="shared" si="18"/>
        <v>36398.620000000003</v>
      </c>
    </row>
    <row r="282" spans="1:16">
      <c r="A282" s="96" t="str">
        <f>IF(I282&lt;&gt;"",VLOOKUP(G282,'TB Mapping'!A:D,3,0),"")</f>
        <v>Exp Paid</v>
      </c>
      <c r="B282" s="96">
        <f>IF(I282&lt;&gt;"",VLOOKUP(G282,'TB Mapping'!A:D,4,0),"")</f>
        <v>0</v>
      </c>
      <c r="C282" s="98">
        <f t="shared" si="19"/>
        <v>3.6398619999999994E-3</v>
      </c>
      <c r="D282" s="183">
        <f t="shared" si="20"/>
        <v>3.6398620000000002E-3</v>
      </c>
      <c r="E282" s="183">
        <f>VLOOKUP(G282,'TB Mapping'!A:E,5,0)</f>
        <v>0</v>
      </c>
      <c r="F282" s="218" t="s">
        <v>98</v>
      </c>
      <c r="G282" s="218" t="s">
        <v>455</v>
      </c>
      <c r="H282" s="218" t="s">
        <v>456</v>
      </c>
      <c r="I282" s="218" t="s">
        <v>500</v>
      </c>
      <c r="J282" s="219">
        <v>0</v>
      </c>
      <c r="K282" s="219">
        <v>0</v>
      </c>
      <c r="L282" s="219">
        <v>38619.74</v>
      </c>
      <c r="M282" s="219">
        <v>2221.12</v>
      </c>
      <c r="N282" s="219">
        <v>36398.620000000003</v>
      </c>
      <c r="O282" s="219">
        <v>0</v>
      </c>
      <c r="P282" s="85">
        <f t="shared" si="18"/>
        <v>36398.620000000003</v>
      </c>
    </row>
    <row r="283" spans="1:16">
      <c r="A283" s="96" t="str">
        <f>IF(I283&lt;&gt;"",VLOOKUP(G283,'TB Mapping'!A:D,3,0),"")</f>
        <v>Exp Paid</v>
      </c>
      <c r="B283" s="96">
        <f>IF(I283&lt;&gt;"",VLOOKUP(G283,'TB Mapping'!A:D,4,0),"")</f>
        <v>0</v>
      </c>
      <c r="C283" s="98">
        <f t="shared" si="19"/>
        <v>1.34895E-4</v>
      </c>
      <c r="D283" s="183">
        <f t="shared" si="20"/>
        <v>1.34895E-4</v>
      </c>
      <c r="E283" s="183">
        <f>VLOOKUP(G283,'TB Mapping'!A:E,5,0)</f>
        <v>0</v>
      </c>
      <c r="F283" s="218" t="s">
        <v>98</v>
      </c>
      <c r="G283" s="218" t="s">
        <v>613</v>
      </c>
      <c r="H283" s="218" t="s">
        <v>614</v>
      </c>
      <c r="I283" s="218" t="s">
        <v>500</v>
      </c>
      <c r="J283" s="219">
        <v>0</v>
      </c>
      <c r="K283" s="219">
        <v>0</v>
      </c>
      <c r="L283" s="219">
        <v>1348.95</v>
      </c>
      <c r="M283" s="219">
        <v>0</v>
      </c>
      <c r="N283" s="219">
        <v>1348.95</v>
      </c>
      <c r="O283" s="219">
        <v>0</v>
      </c>
      <c r="P283" s="85">
        <f t="shared" si="18"/>
        <v>1348.95</v>
      </c>
    </row>
    <row r="284" spans="1:16">
      <c r="A284" s="96" t="str">
        <f>IF(I284&lt;&gt;"",VLOOKUP(G284,'TB Mapping'!A:D,3,0),"")</f>
        <v>Exp Paid</v>
      </c>
      <c r="B284" s="96">
        <f>IF(I284&lt;&gt;"",VLOOKUP(G284,'TB Mapping'!A:D,4,0),"")</f>
        <v>0</v>
      </c>
      <c r="C284" s="98">
        <f t="shared" si="19"/>
        <v>1.2284932E-2</v>
      </c>
      <c r="D284" s="183">
        <f t="shared" si="20"/>
        <v>1.2284932E-2</v>
      </c>
      <c r="E284" s="183">
        <f>VLOOKUP(G284,'TB Mapping'!A:E,5,0)</f>
        <v>0</v>
      </c>
      <c r="F284" s="218" t="s">
        <v>98</v>
      </c>
      <c r="G284" s="218" t="s">
        <v>615</v>
      </c>
      <c r="H284" s="218" t="s">
        <v>616</v>
      </c>
      <c r="I284" s="218" t="s">
        <v>500</v>
      </c>
      <c r="J284" s="219">
        <v>0</v>
      </c>
      <c r="K284" s="219">
        <v>0</v>
      </c>
      <c r="L284" s="219">
        <v>122849.32</v>
      </c>
      <c r="M284" s="219">
        <v>0</v>
      </c>
      <c r="N284" s="219">
        <v>122849.32</v>
      </c>
      <c r="O284" s="219">
        <v>0</v>
      </c>
      <c r="P284" s="85">
        <f t="shared" si="18"/>
        <v>122849.32</v>
      </c>
    </row>
    <row r="285" spans="1:16">
      <c r="A285" s="96" t="str">
        <f>IF(I285&lt;&gt;"",VLOOKUP(G285,'TB Mapping'!A:D,3,0),"")</f>
        <v xml:space="preserve">    - Other expenses</v>
      </c>
      <c r="B285" s="96" t="str">
        <f>IF(I285&lt;&gt;"",VLOOKUP(G285,'TB Mapping'!A:D,4,0),"")</f>
        <v>Total Recurring Expenses of the Scheme (including 6.1 and 6.2) [Rs. in Crores]</v>
      </c>
      <c r="C285" s="98">
        <f t="shared" si="19"/>
        <v>6.752695999999999E-3</v>
      </c>
      <c r="D285" s="183">
        <f t="shared" si="20"/>
        <v>6.7526960000000007E-3</v>
      </c>
      <c r="E285" s="183">
        <f>VLOOKUP(G285,'TB Mapping'!A:E,5,0)</f>
        <v>0</v>
      </c>
      <c r="F285" s="218" t="s">
        <v>98</v>
      </c>
      <c r="G285" s="218" t="s">
        <v>430</v>
      </c>
      <c r="H285" s="218" t="s">
        <v>431</v>
      </c>
      <c r="I285" s="218" t="s">
        <v>500</v>
      </c>
      <c r="J285" s="219">
        <v>0</v>
      </c>
      <c r="K285" s="219">
        <v>0</v>
      </c>
      <c r="L285" s="219">
        <v>73161.759999999995</v>
      </c>
      <c r="M285" s="219">
        <v>5634.8</v>
      </c>
      <c r="N285" s="219">
        <v>67526.960000000006</v>
      </c>
      <c r="O285" s="219">
        <v>0</v>
      </c>
      <c r="P285" s="85">
        <f t="shared" si="18"/>
        <v>67526.960000000006</v>
      </c>
    </row>
    <row r="286" spans="1:16" hidden="1">
      <c r="A286" s="96" t="str">
        <f>IF(I286&lt;&gt;"",VLOOKUP(G286,'TB Mapping'!A:D,3,0),"")</f>
        <v/>
      </c>
      <c r="B286" s="96" t="str">
        <f>IF(I286&lt;&gt;"",VLOOKUP(G286,'TB Mapping'!A:D,4,0),"")</f>
        <v/>
      </c>
      <c r="C286" s="98">
        <f t="shared" si="19"/>
        <v>0</v>
      </c>
      <c r="D286" s="183">
        <f t="shared" si="20"/>
        <v>0</v>
      </c>
      <c r="E286" s="183" t="e">
        <f>VLOOKUP(G286,'TB Mapping'!A:E,5,0)</f>
        <v>#N/A</v>
      </c>
      <c r="F286" s="218" t="s">
        <v>495</v>
      </c>
      <c r="G286" s="218" t="s">
        <v>495</v>
      </c>
      <c r="H286" s="220" t="s">
        <v>619</v>
      </c>
      <c r="I286" s="218" t="s">
        <v>495</v>
      </c>
      <c r="J286" s="221">
        <v>0</v>
      </c>
      <c r="K286" s="221">
        <v>0</v>
      </c>
      <c r="L286" s="221">
        <v>185605564150.79001</v>
      </c>
      <c r="M286" s="221">
        <v>185605564150.79001</v>
      </c>
      <c r="N286" s="221">
        <v>1824856986.97</v>
      </c>
      <c r="O286" s="221">
        <v>1824856986.97</v>
      </c>
      <c r="P286" s="85">
        <f t="shared" si="18"/>
        <v>0</v>
      </c>
    </row>
    <row r="287" spans="1:16" hidden="1">
      <c r="A287" s="96" t="str">
        <f>IF(I287&lt;&gt;"",VLOOKUP(G287,'TB Mapping'!A:D,3,0),"")</f>
        <v/>
      </c>
      <c r="B287" s="96" t="str">
        <f>IF(I287&lt;&gt;"",VLOOKUP(G287,'TB Mapping'!A:D,4,0),"")</f>
        <v/>
      </c>
      <c r="C287" s="98">
        <f t="shared" si="19"/>
        <v>0</v>
      </c>
      <c r="D287" s="183">
        <f t="shared" si="20"/>
        <v>0</v>
      </c>
      <c r="E287" s="183" t="e">
        <f>VLOOKUP(G287,'TB Mapping'!A:E,5,0)</f>
        <v>#N/A</v>
      </c>
      <c r="O287" s="94" t="s">
        <v>485</v>
      </c>
      <c r="P287" s="85" t="e">
        <f t="shared" si="18"/>
        <v>#VALUE!</v>
      </c>
    </row>
    <row r="288" spans="1:16" hidden="1">
      <c r="A288" s="96" t="str">
        <f>IF(I288&lt;&gt;"",VLOOKUP(G288,'TB Mapping'!A:D,3,0),"")</f>
        <v/>
      </c>
      <c r="B288" s="96" t="str">
        <f>IF(I288&lt;&gt;"",VLOOKUP(G288,'TB Mapping'!A:D,4,0),"")</f>
        <v/>
      </c>
      <c r="C288" s="98">
        <f t="shared" si="19"/>
        <v>0</v>
      </c>
      <c r="D288" s="183">
        <f t="shared" si="20"/>
        <v>0</v>
      </c>
      <c r="E288" s="183" t="e">
        <f>VLOOKUP(G288,'TB Mapping'!A:E,5,0)</f>
        <v>#N/A</v>
      </c>
      <c r="O288" s="94" t="s">
        <v>486</v>
      </c>
      <c r="P288" s="85" t="e">
        <f t="shared" si="18"/>
        <v>#VALUE!</v>
      </c>
    </row>
    <row r="289" spans="1:16" hidden="1">
      <c r="A289" s="96" t="str">
        <f>IF(I289&lt;&gt;"",VLOOKUP(G289,'TB Mapping'!A:D,3,0),"")</f>
        <v/>
      </c>
      <c r="B289" s="96" t="str">
        <f>IF(I289&lt;&gt;"",VLOOKUP(G289,'TB Mapping'!A:D,4,0),"")</f>
        <v/>
      </c>
      <c r="C289" s="98">
        <f t="shared" si="19"/>
        <v>0</v>
      </c>
      <c r="D289" s="183">
        <f t="shared" si="20"/>
        <v>0</v>
      </c>
      <c r="E289" s="183" t="e">
        <f>VLOOKUP(G289,'TB Mapping'!A:E,5,0)</f>
        <v>#N/A</v>
      </c>
      <c r="O289" s="94" t="s">
        <v>487</v>
      </c>
      <c r="P289" s="85" t="e">
        <f t="shared" si="18"/>
        <v>#VALUE!</v>
      </c>
    </row>
    <row r="290" spans="1:16" hidden="1">
      <c r="A290" s="96" t="str">
        <f>IF(I290&lt;&gt;"",VLOOKUP(G290,'TB Mapping'!A:D,3,0),"")</f>
        <v/>
      </c>
      <c r="B290" s="96" t="str">
        <f>IF(I290&lt;&gt;"",VLOOKUP(G290,'TB Mapping'!A:D,4,0),"")</f>
        <v/>
      </c>
      <c r="C290" s="98">
        <f t="shared" si="19"/>
        <v>0</v>
      </c>
      <c r="D290" s="183">
        <f t="shared" si="20"/>
        <v>0</v>
      </c>
      <c r="E290" s="183" t="e">
        <f>VLOOKUP(G290,'TB Mapping'!A:E,5,0)</f>
        <v>#N/A</v>
      </c>
      <c r="O290" s="94" t="s">
        <v>488</v>
      </c>
      <c r="P290" s="85" t="e">
        <f t="shared" si="18"/>
        <v>#VALUE!</v>
      </c>
    </row>
    <row r="291" spans="1:16" hidden="1">
      <c r="A291" s="96" t="str">
        <f>IF(I291&lt;&gt;"",VLOOKUP(G291,'TB Mapping'!A:D,3,0),"")</f>
        <v/>
      </c>
      <c r="B291" s="96" t="str">
        <f>IF(I291&lt;&gt;"",VLOOKUP(G291,'TB Mapping'!A:D,4,0),"")</f>
        <v/>
      </c>
      <c r="C291" s="98">
        <f t="shared" si="19"/>
        <v>0</v>
      </c>
      <c r="D291" s="183">
        <f t="shared" si="20"/>
        <v>0</v>
      </c>
      <c r="E291" s="183" t="e">
        <f>VLOOKUP(G291,'TB Mapping'!A:E,5,0)</f>
        <v>#N/A</v>
      </c>
      <c r="O291" s="94" t="s">
        <v>485</v>
      </c>
      <c r="P291" s="85" t="e">
        <f t="shared" si="18"/>
        <v>#VALUE!</v>
      </c>
    </row>
    <row r="292" spans="1:16" hidden="1">
      <c r="A292" s="96" t="str">
        <f>IF(I292&lt;&gt;"",VLOOKUP(G292,'TB Mapping'!A:D,3,0),"")</f>
        <v/>
      </c>
      <c r="B292" s="96" t="str">
        <f>IF(I292&lt;&gt;"",VLOOKUP(G292,'TB Mapping'!A:D,4,0),"")</f>
        <v/>
      </c>
      <c r="C292" s="98">
        <f t="shared" si="19"/>
        <v>0</v>
      </c>
      <c r="D292" s="183">
        <f t="shared" si="20"/>
        <v>0</v>
      </c>
      <c r="E292" s="183" t="e">
        <f>VLOOKUP(G292,'TB Mapping'!A:E,5,0)</f>
        <v>#N/A</v>
      </c>
      <c r="F292" s="95" t="s">
        <v>489</v>
      </c>
      <c r="P292" s="85">
        <f t="shared" si="18"/>
        <v>0</v>
      </c>
    </row>
    <row r="293" spans="1:16" hidden="1">
      <c r="A293" s="96" t="str">
        <f>IF(I293&lt;&gt;"",VLOOKUP(G293,'TB Mapping'!A:D,3,0),"")</f>
        <v/>
      </c>
      <c r="B293" s="96" t="str">
        <f>IF(I293&lt;&gt;"",VLOOKUP(G293,'TB Mapping'!A:D,4,0),"")</f>
        <v/>
      </c>
      <c r="C293" s="98">
        <f t="shared" si="19"/>
        <v>0</v>
      </c>
      <c r="D293" s="183">
        <f t="shared" si="20"/>
        <v>0</v>
      </c>
      <c r="E293" s="183" t="e">
        <f>VLOOKUP(G293,'TB Mapping'!A:E,5,0)</f>
        <v>#N/A</v>
      </c>
      <c r="F293" s="95" t="s">
        <v>100</v>
      </c>
      <c r="G293" s="95" t="s">
        <v>161</v>
      </c>
      <c r="P293" s="85">
        <f t="shared" si="18"/>
        <v>0</v>
      </c>
    </row>
    <row r="294" spans="1:16" hidden="1">
      <c r="A294" s="96" t="str">
        <f>IF(I294&lt;&gt;"",VLOOKUP(G294,'TB Mapping'!A:D,3,0),"")</f>
        <v/>
      </c>
      <c r="B294" s="96" t="str">
        <f>IF(I294&lt;&gt;"",VLOOKUP(G294,'TB Mapping'!A:D,4,0),"")</f>
        <v/>
      </c>
      <c r="C294" s="98">
        <f t="shared" si="19"/>
        <v>0</v>
      </c>
      <c r="D294" s="183">
        <f t="shared" si="20"/>
        <v>0</v>
      </c>
      <c r="E294" s="183" t="e">
        <f>VLOOKUP(G294,'TB Mapping'!A:E,5,0)</f>
        <v>#N/A</v>
      </c>
      <c r="F294" s="95" t="s">
        <v>896</v>
      </c>
      <c r="P294" s="85">
        <f t="shared" si="18"/>
        <v>0</v>
      </c>
    </row>
    <row r="295" spans="1:16" hidden="1">
      <c r="A295" s="96" t="str">
        <f>IF(I295&lt;&gt;"",VLOOKUP(G295,'TB Mapping'!A:D,3,0),"")</f>
        <v>Mapping</v>
      </c>
      <c r="B295" s="96" t="str">
        <f>IF(I295&lt;&gt;"",VLOOKUP(G295,'TB Mapping'!A:D,4,0),"")</f>
        <v>TER</v>
      </c>
      <c r="C295" s="98">
        <f t="shared" si="19"/>
        <v>0</v>
      </c>
      <c r="D295" s="183">
        <f t="shared" si="20"/>
        <v>0</v>
      </c>
      <c r="E295" s="183" t="str">
        <f>VLOOKUP(G295,'TB Mapping'!A:E,5,0)</f>
        <v>Plan</v>
      </c>
      <c r="F295" s="216" t="s">
        <v>490</v>
      </c>
      <c r="G295" s="216" t="s">
        <v>167</v>
      </c>
      <c r="H295" s="216" t="s">
        <v>168</v>
      </c>
      <c r="I295" s="216" t="s">
        <v>491</v>
      </c>
      <c r="J295" s="261" t="s">
        <v>492</v>
      </c>
      <c r="K295" s="262"/>
      <c r="L295" s="261" t="s">
        <v>493</v>
      </c>
      <c r="M295" s="262"/>
      <c r="N295" s="261" t="s">
        <v>494</v>
      </c>
      <c r="O295" s="262"/>
      <c r="P295" s="85" t="e">
        <f t="shared" si="18"/>
        <v>#VALUE!</v>
      </c>
    </row>
    <row r="296" spans="1:16" hidden="1">
      <c r="A296" s="96" t="str">
        <f>IF(I296&lt;&gt;"",VLOOKUP(G296,'TB Mapping'!A:D,3,0),"")</f>
        <v/>
      </c>
      <c r="B296" s="96" t="str">
        <f>IF(I296&lt;&gt;"",VLOOKUP(G296,'TB Mapping'!A:D,4,0),"")</f>
        <v/>
      </c>
      <c r="C296" s="98">
        <f t="shared" si="19"/>
        <v>0</v>
      </c>
      <c r="D296" s="183">
        <f t="shared" si="20"/>
        <v>0</v>
      </c>
      <c r="E296" s="183" t="e">
        <f>VLOOKUP(G296,'TB Mapping'!A:E,5,0)</f>
        <v>#N/A</v>
      </c>
      <c r="F296" s="216" t="s">
        <v>495</v>
      </c>
      <c r="G296" s="216" t="s">
        <v>495</v>
      </c>
      <c r="H296" s="216" t="s">
        <v>495</v>
      </c>
      <c r="I296" s="217" t="s">
        <v>495</v>
      </c>
      <c r="J296" s="217" t="s">
        <v>496</v>
      </c>
      <c r="K296" s="217" t="s">
        <v>497</v>
      </c>
      <c r="L296" s="217" t="s">
        <v>496</v>
      </c>
      <c r="M296" s="217" t="s">
        <v>497</v>
      </c>
      <c r="N296" s="217" t="s">
        <v>496</v>
      </c>
      <c r="O296" s="217" t="s">
        <v>497</v>
      </c>
      <c r="P296" s="85" t="e">
        <f t="shared" si="18"/>
        <v>#VALUE!</v>
      </c>
    </row>
    <row r="297" spans="1:16" hidden="1">
      <c r="A297" s="96" t="str">
        <f>IF(I297&lt;&gt;"",VLOOKUP(G297,'TB Mapping'!A:D,3,0),"")</f>
        <v>Not Required</v>
      </c>
      <c r="B297" s="96">
        <f>IF(I297&lt;&gt;"",VLOOKUP(G297,'TB Mapping'!A:D,4,0),"")</f>
        <v>0</v>
      </c>
      <c r="C297" s="98">
        <f t="shared" si="19"/>
        <v>138.9237283790001</v>
      </c>
      <c r="D297" s="183">
        <f t="shared" si="20"/>
        <v>138.92372837899998</v>
      </c>
      <c r="E297" s="183">
        <f>VLOOKUP(G297,'TB Mapping'!A:E,5,0)</f>
        <v>0</v>
      </c>
      <c r="F297" s="218" t="s">
        <v>100</v>
      </c>
      <c r="G297" s="218" t="s">
        <v>498</v>
      </c>
      <c r="H297" s="218" t="s">
        <v>499</v>
      </c>
      <c r="I297" s="218" t="s">
        <v>500</v>
      </c>
      <c r="J297" s="219">
        <v>0</v>
      </c>
      <c r="K297" s="219">
        <v>0</v>
      </c>
      <c r="L297" s="219">
        <v>34706607802.860001</v>
      </c>
      <c r="M297" s="219">
        <v>33317370519.07</v>
      </c>
      <c r="N297" s="219">
        <v>1389237283.79</v>
      </c>
      <c r="O297" s="219">
        <v>0</v>
      </c>
      <c r="P297" s="85">
        <f t="shared" si="18"/>
        <v>1389237283.79</v>
      </c>
    </row>
    <row r="298" spans="1:16" hidden="1">
      <c r="A298" s="96" t="str">
        <f>IF(I298&lt;&gt;"",VLOOKUP(G298,'TB Mapping'!A:D,3,0),"")</f>
        <v>Not Required</v>
      </c>
      <c r="B298" s="96">
        <f>IF(I298&lt;&gt;"",VLOOKUP(G298,'TB Mapping'!A:D,4,0),"")</f>
        <v>0</v>
      </c>
      <c r="C298" s="98">
        <f t="shared" si="19"/>
        <v>14.859795</v>
      </c>
      <c r="D298" s="183">
        <f t="shared" si="20"/>
        <v>14.859795</v>
      </c>
      <c r="E298" s="183">
        <f>VLOOKUP(G298,'TB Mapping'!A:E,5,0)</f>
        <v>0</v>
      </c>
      <c r="F298" s="218" t="s">
        <v>100</v>
      </c>
      <c r="G298" s="218" t="s">
        <v>501</v>
      </c>
      <c r="H298" s="218" t="s">
        <v>502</v>
      </c>
      <c r="I298" s="218" t="s">
        <v>500</v>
      </c>
      <c r="J298" s="219">
        <v>0</v>
      </c>
      <c r="K298" s="219">
        <v>0</v>
      </c>
      <c r="L298" s="219">
        <v>148597950</v>
      </c>
      <c r="M298" s="219">
        <v>0</v>
      </c>
      <c r="N298" s="219">
        <v>148597950</v>
      </c>
      <c r="O298" s="219">
        <v>0</v>
      </c>
      <c r="P298" s="85">
        <f t="shared" si="18"/>
        <v>148597950</v>
      </c>
    </row>
    <row r="299" spans="1:16" hidden="1">
      <c r="A299" s="96" t="str">
        <f>IF(I299&lt;&gt;"",VLOOKUP(G299,'TB Mapping'!A:D,3,0),"")</f>
        <v>Not Required</v>
      </c>
      <c r="B299" s="96">
        <f>IF(I299&lt;&gt;"",VLOOKUP(G299,'TB Mapping'!A:D,4,0),"")</f>
        <v>0</v>
      </c>
      <c r="C299" s="98">
        <f t="shared" si="19"/>
        <v>14.864744999999999</v>
      </c>
      <c r="D299" s="183">
        <f t="shared" si="20"/>
        <v>14.864744999999999</v>
      </c>
      <c r="E299" s="183">
        <f>VLOOKUP(G299,'TB Mapping'!A:E,5,0)</f>
        <v>0</v>
      </c>
      <c r="F299" s="218" t="s">
        <v>100</v>
      </c>
      <c r="G299" s="218" t="s">
        <v>503</v>
      </c>
      <c r="H299" s="218" t="s">
        <v>504</v>
      </c>
      <c r="I299" s="218" t="s">
        <v>500</v>
      </c>
      <c r="J299" s="219">
        <v>0</v>
      </c>
      <c r="K299" s="219">
        <v>0</v>
      </c>
      <c r="L299" s="219">
        <v>148647450</v>
      </c>
      <c r="M299" s="219">
        <v>0</v>
      </c>
      <c r="N299" s="219">
        <v>148647450</v>
      </c>
      <c r="O299" s="219">
        <v>0</v>
      </c>
      <c r="P299" s="85">
        <f t="shared" si="18"/>
        <v>148647450</v>
      </c>
    </row>
    <row r="300" spans="1:16" hidden="1">
      <c r="A300" s="96" t="str">
        <f>IF(I300&lt;&gt;"",VLOOKUP(G300,'TB Mapping'!A:D,3,0),"")</f>
        <v>Not Required</v>
      </c>
      <c r="B300" s="96">
        <f>IF(I300&lt;&gt;"",VLOOKUP(G300,'TB Mapping'!A:D,4,0),"")</f>
        <v>0</v>
      </c>
      <c r="C300" s="98">
        <f t="shared" si="19"/>
        <v>234.17640749699999</v>
      </c>
      <c r="D300" s="183">
        <f t="shared" si="20"/>
        <v>234.17640749699999</v>
      </c>
      <c r="E300" s="183">
        <f>VLOOKUP(G300,'TB Mapping'!A:E,5,0)</f>
        <v>0</v>
      </c>
      <c r="F300" s="218" t="s">
        <v>100</v>
      </c>
      <c r="G300" s="218" t="s">
        <v>505</v>
      </c>
      <c r="H300" s="218" t="s">
        <v>506</v>
      </c>
      <c r="I300" s="218" t="s">
        <v>500</v>
      </c>
      <c r="J300" s="219">
        <v>0</v>
      </c>
      <c r="K300" s="219">
        <v>0</v>
      </c>
      <c r="L300" s="219">
        <v>2341764074.9699998</v>
      </c>
      <c r="M300" s="219">
        <v>0</v>
      </c>
      <c r="N300" s="219">
        <v>2341764074.9699998</v>
      </c>
      <c r="O300" s="219">
        <v>0</v>
      </c>
      <c r="P300" s="85">
        <f t="shared" si="18"/>
        <v>2341764074.9699998</v>
      </c>
    </row>
    <row r="301" spans="1:16" hidden="1">
      <c r="A301" s="96" t="str">
        <f>IF(I301&lt;&gt;"",VLOOKUP(G301,'TB Mapping'!A:D,3,0),"")</f>
        <v>Not Required</v>
      </c>
      <c r="B301" s="96">
        <f>IF(I301&lt;&gt;"",VLOOKUP(G301,'TB Mapping'!A:D,4,0),"")</f>
        <v>0</v>
      </c>
      <c r="C301" s="98">
        <f t="shared" si="19"/>
        <v>6.6775619999999997E-3</v>
      </c>
      <c r="D301" s="183">
        <f t="shared" si="20"/>
        <v>6.6775619999999997E-3</v>
      </c>
      <c r="E301" s="183">
        <f>VLOOKUP(G301,'TB Mapping'!A:E,5,0)</f>
        <v>0</v>
      </c>
      <c r="F301" s="218" t="s">
        <v>100</v>
      </c>
      <c r="G301" s="218" t="s">
        <v>624</v>
      </c>
      <c r="H301" s="218" t="s">
        <v>625</v>
      </c>
      <c r="I301" s="218" t="s">
        <v>500</v>
      </c>
      <c r="J301" s="219">
        <v>0</v>
      </c>
      <c r="K301" s="219">
        <v>0</v>
      </c>
      <c r="L301" s="219">
        <v>66775.62</v>
      </c>
      <c r="M301" s="219">
        <v>0</v>
      </c>
      <c r="N301" s="219">
        <v>66775.62</v>
      </c>
      <c r="O301" s="219">
        <v>0</v>
      </c>
      <c r="P301" s="85">
        <f t="shared" si="18"/>
        <v>66775.62</v>
      </c>
    </row>
    <row r="302" spans="1:16" hidden="1">
      <c r="A302" s="96" t="str">
        <f>IF(I302&lt;&gt;"",VLOOKUP(G302,'TB Mapping'!A:D,3,0),"")</f>
        <v>Not Required</v>
      </c>
      <c r="B302" s="96">
        <f>IF(I302&lt;&gt;"",VLOOKUP(G302,'TB Mapping'!A:D,4,0),"")</f>
        <v>0</v>
      </c>
      <c r="C302" s="98">
        <f t="shared" si="19"/>
        <v>-1.2951E-4</v>
      </c>
      <c r="D302" s="183">
        <f t="shared" si="20"/>
        <v>-1.2951E-4</v>
      </c>
      <c r="E302" s="183">
        <f>VLOOKUP(G302,'TB Mapping'!A:E,5,0)</f>
        <v>0</v>
      </c>
      <c r="F302" s="218" t="s">
        <v>100</v>
      </c>
      <c r="G302" s="218" t="s">
        <v>507</v>
      </c>
      <c r="H302" s="218" t="s">
        <v>508</v>
      </c>
      <c r="I302" s="218" t="s">
        <v>500</v>
      </c>
      <c r="J302" s="219">
        <v>0</v>
      </c>
      <c r="K302" s="219">
        <v>0</v>
      </c>
      <c r="L302" s="219">
        <v>0</v>
      </c>
      <c r="M302" s="219">
        <v>1295.0999999999999</v>
      </c>
      <c r="N302" s="219">
        <v>0</v>
      </c>
      <c r="O302" s="219">
        <v>1295.0999999999999</v>
      </c>
      <c r="P302" s="85">
        <f t="shared" si="18"/>
        <v>-1295.0999999999999</v>
      </c>
    </row>
    <row r="303" spans="1:16" hidden="1">
      <c r="A303" s="96" t="str">
        <f>IF(I303&lt;&gt;"",VLOOKUP(G303,'TB Mapping'!A:D,3,0),"")</f>
        <v>Not Required</v>
      </c>
      <c r="B303" s="96">
        <f>IF(I303&lt;&gt;"",VLOOKUP(G303,'TB Mapping'!A:D,4,0),"")</f>
        <v>0</v>
      </c>
      <c r="C303" s="98">
        <f t="shared" si="19"/>
        <v>-6.3480314</v>
      </c>
      <c r="D303" s="183">
        <f t="shared" si="20"/>
        <v>-6.3480314</v>
      </c>
      <c r="E303" s="183">
        <f>VLOOKUP(G303,'TB Mapping'!A:E,5,0)</f>
        <v>0</v>
      </c>
      <c r="F303" s="218" t="s">
        <v>100</v>
      </c>
      <c r="G303" s="218" t="s">
        <v>509</v>
      </c>
      <c r="H303" s="218" t="s">
        <v>510</v>
      </c>
      <c r="I303" s="218" t="s">
        <v>500</v>
      </c>
      <c r="J303" s="219">
        <v>0</v>
      </c>
      <c r="K303" s="219">
        <v>0</v>
      </c>
      <c r="L303" s="219">
        <v>0</v>
      </c>
      <c r="M303" s="219">
        <v>63480314</v>
      </c>
      <c r="N303" s="219">
        <v>0</v>
      </c>
      <c r="O303" s="219">
        <v>63480314</v>
      </c>
      <c r="P303" s="85">
        <f t="shared" si="18"/>
        <v>-63480314</v>
      </c>
    </row>
    <row r="304" spans="1:16" hidden="1">
      <c r="A304" s="96" t="str">
        <f>IF(I304&lt;&gt;"",VLOOKUP(G304,'TB Mapping'!A:D,3,0),"")</f>
        <v>Not Required</v>
      </c>
      <c r="B304" s="96">
        <f>IF(I304&lt;&gt;"",VLOOKUP(G304,'TB Mapping'!A:D,4,0),"")</f>
        <v>0</v>
      </c>
      <c r="C304" s="98">
        <f t="shared" si="19"/>
        <v>77.673529836000057</v>
      </c>
      <c r="D304" s="183">
        <f t="shared" si="20"/>
        <v>77.673529836</v>
      </c>
      <c r="E304" s="183">
        <f>VLOOKUP(G304,'TB Mapping'!A:E,5,0)</f>
        <v>0</v>
      </c>
      <c r="F304" s="218" t="s">
        <v>100</v>
      </c>
      <c r="G304" s="218" t="s">
        <v>511</v>
      </c>
      <c r="H304" s="218" t="s">
        <v>512</v>
      </c>
      <c r="I304" s="218" t="s">
        <v>500</v>
      </c>
      <c r="J304" s="219">
        <v>0</v>
      </c>
      <c r="K304" s="219">
        <v>0</v>
      </c>
      <c r="L304" s="219">
        <v>37945375336.599998</v>
      </c>
      <c r="M304" s="219">
        <v>37168640038.239998</v>
      </c>
      <c r="N304" s="219">
        <v>776735298.36000001</v>
      </c>
      <c r="O304" s="219">
        <v>0</v>
      </c>
      <c r="P304" s="85">
        <f t="shared" si="18"/>
        <v>776735298.36000001</v>
      </c>
    </row>
    <row r="305" spans="1:17" hidden="1">
      <c r="A305" s="96" t="str">
        <f>IF(I305&lt;&gt;"",VLOOKUP(G305,'TB Mapping'!A:D,3,0),"")</f>
        <v>Not Required</v>
      </c>
      <c r="B305" s="96">
        <f>IF(I305&lt;&gt;"",VLOOKUP(G305,'TB Mapping'!A:D,4,0),"")</f>
        <v>0</v>
      </c>
      <c r="C305" s="98">
        <f t="shared" si="19"/>
        <v>0</v>
      </c>
      <c r="D305" s="183">
        <f t="shared" si="20"/>
        <v>0</v>
      </c>
      <c r="E305" s="183">
        <f>VLOOKUP(G305,'TB Mapping'!A:E,5,0)</f>
        <v>0</v>
      </c>
      <c r="F305" s="218" t="s">
        <v>100</v>
      </c>
      <c r="G305" s="218" t="s">
        <v>515</v>
      </c>
      <c r="H305" s="218" t="s">
        <v>516</v>
      </c>
      <c r="I305" s="218" t="s">
        <v>500</v>
      </c>
      <c r="J305" s="219">
        <v>0</v>
      </c>
      <c r="K305" s="219">
        <v>0</v>
      </c>
      <c r="L305" s="219">
        <v>33325300000</v>
      </c>
      <c r="M305" s="219">
        <v>33325300000</v>
      </c>
      <c r="N305" s="219">
        <v>0</v>
      </c>
      <c r="O305" s="219">
        <v>0</v>
      </c>
      <c r="P305" s="85">
        <f t="shared" si="18"/>
        <v>0</v>
      </c>
    </row>
    <row r="306" spans="1:17" hidden="1">
      <c r="A306" s="96" t="str">
        <f>IF(I306&lt;&gt;"",VLOOKUP(G306,'TB Mapping'!A:D,3,0),"")</f>
        <v>Not Required</v>
      </c>
      <c r="B306" s="96">
        <f>IF(I306&lt;&gt;"",VLOOKUP(G306,'TB Mapping'!A:D,4,0),"")</f>
        <v>0</v>
      </c>
      <c r="C306" s="98">
        <f t="shared" si="19"/>
        <v>2.4487428869998933</v>
      </c>
      <c r="D306" s="183">
        <f t="shared" si="20"/>
        <v>2.4487428870000003</v>
      </c>
      <c r="E306" s="183">
        <f>VLOOKUP(G306,'TB Mapping'!A:E,5,0)</f>
        <v>0</v>
      </c>
      <c r="F306" s="218" t="s">
        <v>100</v>
      </c>
      <c r="G306" s="218" t="s">
        <v>517</v>
      </c>
      <c r="H306" s="218" t="s">
        <v>518</v>
      </c>
      <c r="I306" s="218" t="s">
        <v>500</v>
      </c>
      <c r="J306" s="219">
        <v>0</v>
      </c>
      <c r="K306" s="219">
        <v>0</v>
      </c>
      <c r="L306" s="219">
        <v>16608963208.65</v>
      </c>
      <c r="M306" s="219">
        <v>16584475779.780001</v>
      </c>
      <c r="N306" s="219">
        <v>24487428.870000001</v>
      </c>
      <c r="O306" s="219">
        <v>0</v>
      </c>
      <c r="P306" s="85">
        <f t="shared" si="18"/>
        <v>24487428.870000001</v>
      </c>
    </row>
    <row r="307" spans="1:17" hidden="1">
      <c r="A307" s="96" t="str">
        <f>IF(I307&lt;&gt;"",VLOOKUP(G307,'TB Mapping'!A:D,3,0),"")</f>
        <v>Not Required</v>
      </c>
      <c r="B307" s="96">
        <f>IF(I307&lt;&gt;"",VLOOKUP(G307,'TB Mapping'!A:D,4,0),"")</f>
        <v>0</v>
      </c>
      <c r="C307" s="98">
        <f t="shared" si="19"/>
        <v>8.2500000000000004E-2</v>
      </c>
      <c r="D307" s="183">
        <f t="shared" si="20"/>
        <v>8.2500000000000004E-2</v>
      </c>
      <c r="E307" s="183">
        <f>VLOOKUP(G307,'TB Mapping'!A:E,5,0)</f>
        <v>0</v>
      </c>
      <c r="F307" s="218" t="s">
        <v>100</v>
      </c>
      <c r="G307" s="218" t="s">
        <v>519</v>
      </c>
      <c r="H307" s="218" t="s">
        <v>520</v>
      </c>
      <c r="I307" s="218" t="s">
        <v>500</v>
      </c>
      <c r="J307" s="219">
        <v>0</v>
      </c>
      <c r="K307" s="219">
        <v>0</v>
      </c>
      <c r="L307" s="219">
        <v>1650000</v>
      </c>
      <c r="M307" s="219">
        <v>825000</v>
      </c>
      <c r="N307" s="219">
        <v>825000</v>
      </c>
      <c r="O307" s="219">
        <v>0</v>
      </c>
      <c r="P307" s="85">
        <f t="shared" si="18"/>
        <v>825000</v>
      </c>
    </row>
    <row r="308" spans="1:17" hidden="1">
      <c r="A308" s="96" t="str">
        <f>IF(I308&lt;&gt;"",VLOOKUP(G308,'TB Mapping'!A:D,3,0),"")</f>
        <v>Not Required</v>
      </c>
      <c r="B308" s="96">
        <f>IF(I308&lt;&gt;"",VLOOKUP(G308,'TB Mapping'!A:D,4,0),"")</f>
        <v>0</v>
      </c>
      <c r="C308" s="98">
        <f t="shared" si="19"/>
        <v>5.0847748000000047E-2</v>
      </c>
      <c r="D308" s="183">
        <f t="shared" si="20"/>
        <v>5.0847747999999998E-2</v>
      </c>
      <c r="E308" s="183">
        <f>VLOOKUP(G308,'TB Mapping'!A:E,5,0)</f>
        <v>0</v>
      </c>
      <c r="F308" s="218" t="s">
        <v>100</v>
      </c>
      <c r="G308" s="218" t="s">
        <v>521</v>
      </c>
      <c r="H308" s="218" t="s">
        <v>522</v>
      </c>
      <c r="I308" s="218" t="s">
        <v>500</v>
      </c>
      <c r="J308" s="219">
        <v>0</v>
      </c>
      <c r="K308" s="219">
        <v>0</v>
      </c>
      <c r="L308" s="219">
        <v>8437958.4100000001</v>
      </c>
      <c r="M308" s="219">
        <v>7929480.9299999997</v>
      </c>
      <c r="N308" s="219">
        <v>508477.48</v>
      </c>
      <c r="O308" s="219">
        <v>0</v>
      </c>
      <c r="P308" s="85">
        <f t="shared" si="18"/>
        <v>508477.48</v>
      </c>
    </row>
    <row r="309" spans="1:17" hidden="1">
      <c r="A309" s="96" t="str">
        <f>IF(I309&lt;&gt;"",VLOOKUP(G309,'TB Mapping'!A:D,3,0),"")</f>
        <v>Not Required</v>
      </c>
      <c r="B309" s="96">
        <f>IF(I309&lt;&gt;"",VLOOKUP(G309,'TB Mapping'!A:D,4,0),"")</f>
        <v>0</v>
      </c>
      <c r="C309" s="98">
        <f t="shared" si="19"/>
        <v>2.3937438000000002E-2</v>
      </c>
      <c r="D309" s="183">
        <f t="shared" si="20"/>
        <v>2.3937438000000002E-2</v>
      </c>
      <c r="E309" s="183">
        <f>VLOOKUP(G309,'TB Mapping'!A:E,5,0)</f>
        <v>0</v>
      </c>
      <c r="F309" s="218" t="s">
        <v>100</v>
      </c>
      <c r="G309" s="218" t="s">
        <v>636</v>
      </c>
      <c r="H309" s="218" t="s">
        <v>637</v>
      </c>
      <c r="I309" s="218" t="s">
        <v>500</v>
      </c>
      <c r="J309" s="219">
        <v>0</v>
      </c>
      <c r="K309" s="219">
        <v>0</v>
      </c>
      <c r="L309" s="219">
        <v>239374.38</v>
      </c>
      <c r="M309" s="219">
        <v>0</v>
      </c>
      <c r="N309" s="219">
        <v>239374.38</v>
      </c>
      <c r="O309" s="219">
        <v>0</v>
      </c>
      <c r="P309" s="85">
        <f t="shared" si="18"/>
        <v>239374.38</v>
      </c>
    </row>
    <row r="310" spans="1:17" hidden="1">
      <c r="A310" s="96" t="str">
        <f>IF(I310&lt;&gt;"",VLOOKUP(G310,'TB Mapping'!A:D,3,0),"")</f>
        <v>Not Required</v>
      </c>
      <c r="B310" s="96">
        <f>IF(I310&lt;&gt;"",VLOOKUP(G310,'TB Mapping'!A:D,4,0),"")</f>
        <v>0</v>
      </c>
      <c r="C310" s="98">
        <f t="shared" si="19"/>
        <v>1.649451E-2</v>
      </c>
      <c r="D310" s="183">
        <f t="shared" si="20"/>
        <v>1.649451E-2</v>
      </c>
      <c r="E310" s="183">
        <f>VLOOKUP(G310,'TB Mapping'!A:E,5,0)</f>
        <v>0</v>
      </c>
      <c r="F310" s="218" t="s">
        <v>100</v>
      </c>
      <c r="G310" s="218" t="s">
        <v>523</v>
      </c>
      <c r="H310" s="218" t="s">
        <v>524</v>
      </c>
      <c r="I310" s="218" t="s">
        <v>500</v>
      </c>
      <c r="J310" s="219">
        <v>0</v>
      </c>
      <c r="K310" s="219">
        <v>0</v>
      </c>
      <c r="L310" s="219">
        <v>164945.1</v>
      </c>
      <c r="M310" s="219">
        <v>0</v>
      </c>
      <c r="N310" s="219">
        <v>164945.1</v>
      </c>
      <c r="O310" s="219">
        <v>0</v>
      </c>
      <c r="P310" s="85">
        <f t="shared" si="18"/>
        <v>164945.1</v>
      </c>
    </row>
    <row r="311" spans="1:17" hidden="1">
      <c r="A311" s="96" t="str">
        <f>IF(I311&lt;&gt;"",VLOOKUP(G311,'TB Mapping'!A:D,3,0),"")</f>
        <v>Not Required</v>
      </c>
      <c r="B311" s="96">
        <f>IF(I311&lt;&gt;"",VLOOKUP(G311,'TB Mapping'!A:D,4,0),"")</f>
        <v>0</v>
      </c>
      <c r="C311" s="98">
        <f t="shared" si="19"/>
        <v>2</v>
      </c>
      <c r="D311" s="183">
        <f t="shared" si="20"/>
        <v>2</v>
      </c>
      <c r="E311" s="183">
        <f>VLOOKUP(G311,'TB Mapping'!A:E,5,0)</f>
        <v>0</v>
      </c>
      <c r="F311" s="218" t="s">
        <v>100</v>
      </c>
      <c r="G311" s="218" t="s">
        <v>525</v>
      </c>
      <c r="H311" s="218" t="s">
        <v>526</v>
      </c>
      <c r="I311" s="218" t="s">
        <v>500</v>
      </c>
      <c r="J311" s="219">
        <v>0</v>
      </c>
      <c r="K311" s="219">
        <v>0</v>
      </c>
      <c r="L311" s="219">
        <v>20000000</v>
      </c>
      <c r="M311" s="219">
        <v>0</v>
      </c>
      <c r="N311" s="219">
        <v>20000000</v>
      </c>
      <c r="O311" s="219">
        <v>0</v>
      </c>
      <c r="P311" s="85">
        <f t="shared" si="18"/>
        <v>20000000</v>
      </c>
    </row>
    <row r="312" spans="1:17" hidden="1">
      <c r="A312" s="96" t="str">
        <f>IF(I312&lt;&gt;"",VLOOKUP(G312,'TB Mapping'!A:D,3,0),"")</f>
        <v>Not Required</v>
      </c>
      <c r="B312" s="96">
        <f>IF(I312&lt;&gt;"",VLOOKUP(G312,'TB Mapping'!A:D,4,0),"")</f>
        <v>0</v>
      </c>
      <c r="C312" s="98">
        <f t="shared" si="19"/>
        <v>-24.734956243999481</v>
      </c>
      <c r="D312" s="183">
        <f t="shared" si="20"/>
        <v>-24.734956243999999</v>
      </c>
      <c r="E312" s="183">
        <f>VLOOKUP(G312,'TB Mapping'!A:E,5,0)</f>
        <v>0</v>
      </c>
      <c r="F312" s="218" t="s">
        <v>100</v>
      </c>
      <c r="G312" s="218" t="s">
        <v>533</v>
      </c>
      <c r="H312" s="218" t="s">
        <v>534</v>
      </c>
      <c r="I312" s="218" t="s">
        <v>500</v>
      </c>
      <c r="J312" s="219">
        <v>0</v>
      </c>
      <c r="K312" s="219">
        <v>0</v>
      </c>
      <c r="L312" s="219">
        <v>37102955568.660004</v>
      </c>
      <c r="M312" s="219">
        <v>37350305131.099998</v>
      </c>
      <c r="N312" s="219">
        <v>0</v>
      </c>
      <c r="O312" s="219">
        <v>247349562.44</v>
      </c>
      <c r="P312" s="85">
        <f t="shared" si="18"/>
        <v>-247349562.44</v>
      </c>
    </row>
    <row r="313" spans="1:17" hidden="1">
      <c r="A313" s="96" t="str">
        <f>IF(I313&lt;&gt;"",VLOOKUP(G313,'TB Mapping'!A:D,3,0),"")</f>
        <v>Not Required</v>
      </c>
      <c r="B313" s="96">
        <f>IF(I313&lt;&gt;"",VLOOKUP(G313,'TB Mapping'!A:D,4,0),"")</f>
        <v>0</v>
      </c>
      <c r="C313" s="98">
        <f t="shared" si="19"/>
        <v>-0.33601709000000002</v>
      </c>
      <c r="D313" s="183">
        <f t="shared" si="20"/>
        <v>-0.33601709000000002</v>
      </c>
      <c r="E313" s="183">
        <f>VLOOKUP(G313,'TB Mapping'!A:E,5,0)</f>
        <v>0</v>
      </c>
      <c r="F313" s="218" t="s">
        <v>100</v>
      </c>
      <c r="G313" s="218" t="s">
        <v>535</v>
      </c>
      <c r="H313" s="218" t="s">
        <v>536</v>
      </c>
      <c r="I313" s="218" t="s">
        <v>500</v>
      </c>
      <c r="J313" s="219">
        <v>0</v>
      </c>
      <c r="K313" s="219">
        <v>0</v>
      </c>
      <c r="L313" s="219">
        <v>982986.52</v>
      </c>
      <c r="M313" s="219">
        <v>4343157.42</v>
      </c>
      <c r="N313" s="219">
        <v>0</v>
      </c>
      <c r="O313" s="219">
        <v>3360170.9</v>
      </c>
      <c r="P313" s="85">
        <f t="shared" si="18"/>
        <v>-3360170.9</v>
      </c>
    </row>
    <row r="314" spans="1:17" hidden="1">
      <c r="A314" s="96" t="str">
        <f>IF(I314&lt;&gt;"",VLOOKUP(G314,'TB Mapping'!A:D,3,0),"")</f>
        <v>Not Required</v>
      </c>
      <c r="B314" s="96">
        <f>IF(I314&lt;&gt;"",VLOOKUP(G314,'TB Mapping'!A:D,4,0),"")</f>
        <v>0</v>
      </c>
      <c r="C314" s="98">
        <f t="shared" si="19"/>
        <v>6.0832520000000008E-2</v>
      </c>
      <c r="D314" s="183">
        <f t="shared" si="20"/>
        <v>6.0832519999999994E-2</v>
      </c>
      <c r="E314" s="183">
        <f>VLOOKUP(G314,'TB Mapping'!A:E,5,0)</f>
        <v>0</v>
      </c>
      <c r="F314" s="218" t="s">
        <v>100</v>
      </c>
      <c r="G314" s="218" t="s">
        <v>537</v>
      </c>
      <c r="H314" s="218" t="s">
        <v>538</v>
      </c>
      <c r="I314" s="218" t="s">
        <v>500</v>
      </c>
      <c r="J314" s="219">
        <v>0</v>
      </c>
      <c r="K314" s="219">
        <v>0</v>
      </c>
      <c r="L314" s="219">
        <v>612474.92000000004</v>
      </c>
      <c r="M314" s="219">
        <v>4149.72</v>
      </c>
      <c r="N314" s="219">
        <v>608325.19999999995</v>
      </c>
      <c r="O314" s="219">
        <v>0</v>
      </c>
      <c r="P314" s="85">
        <f t="shared" si="18"/>
        <v>608325.19999999995</v>
      </c>
    </row>
    <row r="315" spans="1:17" hidden="1">
      <c r="A315" s="96" t="str">
        <f>IF(I315&lt;&gt;"",VLOOKUP(G315,'TB Mapping'!A:D,3,0),"")</f>
        <v>Not Required</v>
      </c>
      <c r="B315" s="96">
        <f>IF(I315&lt;&gt;"",VLOOKUP(G315,'TB Mapping'!A:D,4,0),"")</f>
        <v>0</v>
      </c>
      <c r="C315" s="98">
        <f t="shared" si="19"/>
        <v>-6.8826399999999998E-3</v>
      </c>
      <c r="D315" s="183">
        <f t="shared" si="20"/>
        <v>-6.8826399999999998E-3</v>
      </c>
      <c r="E315" s="183">
        <f>VLOOKUP(G315,'TB Mapping'!A:E,5,0)</f>
        <v>0</v>
      </c>
      <c r="F315" s="218" t="s">
        <v>100</v>
      </c>
      <c r="G315" s="218" t="s">
        <v>897</v>
      </c>
      <c r="H315" s="218" t="s">
        <v>898</v>
      </c>
      <c r="I315" s="218" t="s">
        <v>500</v>
      </c>
      <c r="J315" s="219">
        <v>0</v>
      </c>
      <c r="K315" s="219">
        <v>0</v>
      </c>
      <c r="L315" s="219">
        <v>0</v>
      </c>
      <c r="M315" s="219">
        <v>68826.399999999994</v>
      </c>
      <c r="N315" s="219">
        <v>0</v>
      </c>
      <c r="O315" s="219">
        <v>68826.399999999994</v>
      </c>
      <c r="P315" s="85">
        <f t="shared" si="18"/>
        <v>-68826.399999999994</v>
      </c>
    </row>
    <row r="316" spans="1:17" hidden="1">
      <c r="A316" s="96" t="str">
        <f>IF(I316&lt;&gt;"",VLOOKUP(G316,'TB Mapping'!A:D,3,0),"")</f>
        <v>Not Required</v>
      </c>
      <c r="B316" s="96">
        <f>IF(I316&lt;&gt;"",VLOOKUP(G316,'TB Mapping'!A:D,4,0),"")</f>
        <v>0</v>
      </c>
      <c r="C316" s="98">
        <f t="shared" si="19"/>
        <v>-8.8500000000000002E-3</v>
      </c>
      <c r="D316" s="183">
        <f t="shared" si="20"/>
        <v>-8.8500000000000002E-3</v>
      </c>
      <c r="E316" s="183">
        <f>VLOOKUP(G316,'TB Mapping'!A:E,5,0)</f>
        <v>0</v>
      </c>
      <c r="F316" s="218" t="s">
        <v>100</v>
      </c>
      <c r="G316" s="218" t="s">
        <v>899</v>
      </c>
      <c r="H316" s="218" t="s">
        <v>900</v>
      </c>
      <c r="I316" s="218" t="s">
        <v>500</v>
      </c>
      <c r="J316" s="219">
        <v>0</v>
      </c>
      <c r="K316" s="219">
        <v>0</v>
      </c>
      <c r="L316" s="219">
        <v>0</v>
      </c>
      <c r="M316" s="219">
        <v>88500</v>
      </c>
      <c r="N316" s="219">
        <v>0</v>
      </c>
      <c r="O316" s="219">
        <v>88500</v>
      </c>
      <c r="P316" s="85">
        <f t="shared" si="18"/>
        <v>-88500</v>
      </c>
    </row>
    <row r="317" spans="1:17" hidden="1">
      <c r="A317" s="96" t="str">
        <f>IF(I317&lt;&gt;"",VLOOKUP(G317,'TB Mapping'!A:D,3,0),"")</f>
        <v>Not Required</v>
      </c>
      <c r="B317" s="96">
        <f>IF(I317&lt;&gt;"",VLOOKUP(G317,'TB Mapping'!A:D,4,0),"")</f>
        <v>0</v>
      </c>
      <c r="C317" s="98">
        <f t="shared" si="19"/>
        <v>-1.0848920000000001E-3</v>
      </c>
      <c r="D317" s="183">
        <f t="shared" si="20"/>
        <v>-1.0848920000000001E-3</v>
      </c>
      <c r="E317" s="183">
        <f>VLOOKUP(G317,'TB Mapping'!A:E,5,0)</f>
        <v>0</v>
      </c>
      <c r="F317" s="218" t="s">
        <v>100</v>
      </c>
      <c r="G317" s="218" t="s">
        <v>541</v>
      </c>
      <c r="H317" s="218" t="s">
        <v>542</v>
      </c>
      <c r="I317" s="218" t="s">
        <v>500</v>
      </c>
      <c r="J317" s="219">
        <v>0</v>
      </c>
      <c r="K317" s="219">
        <v>0</v>
      </c>
      <c r="L317" s="219">
        <v>0</v>
      </c>
      <c r="M317" s="219">
        <v>10848.92</v>
      </c>
      <c r="N317" s="219">
        <v>0</v>
      </c>
      <c r="O317" s="219">
        <v>10848.92</v>
      </c>
      <c r="P317" s="85">
        <f t="shared" si="18"/>
        <v>-10848.92</v>
      </c>
    </row>
    <row r="318" spans="1:17" hidden="1">
      <c r="A318" s="96" t="str">
        <f>IF(I318&lt;&gt;"",VLOOKUP(G318,'TB Mapping'!A:D,3,0),"")</f>
        <v>Not Required</v>
      </c>
      <c r="B318" s="96">
        <f>IF(I318&lt;&gt;"",VLOOKUP(G318,'TB Mapping'!A:D,4,0),"")</f>
        <v>0</v>
      </c>
      <c r="C318" s="98">
        <f t="shared" si="19"/>
        <v>-4.2553299999999999E-3</v>
      </c>
      <c r="D318" s="183">
        <f t="shared" si="20"/>
        <v>-4.2553299999999999E-3</v>
      </c>
      <c r="E318" s="183">
        <f>VLOOKUP(G318,'TB Mapping'!A:E,5,0)</f>
        <v>0</v>
      </c>
      <c r="F318" s="218" t="s">
        <v>100</v>
      </c>
      <c r="G318" s="218" t="s">
        <v>543</v>
      </c>
      <c r="H318" s="218" t="s">
        <v>544</v>
      </c>
      <c r="I318" s="218" t="s">
        <v>500</v>
      </c>
      <c r="J318" s="219">
        <v>0</v>
      </c>
      <c r="K318" s="219">
        <v>0</v>
      </c>
      <c r="L318" s="219">
        <v>0</v>
      </c>
      <c r="M318" s="219">
        <v>42553.3</v>
      </c>
      <c r="N318" s="219">
        <v>0</v>
      </c>
      <c r="O318" s="219">
        <v>42553.3</v>
      </c>
      <c r="P318" s="85">
        <f t="shared" si="18"/>
        <v>-42553.3</v>
      </c>
    </row>
    <row r="319" spans="1:17" hidden="1">
      <c r="A319" s="96" t="str">
        <f>IF(I319&lt;&gt;"",VLOOKUP(G319,'TB Mapping'!A:D,3,0),"")</f>
        <v>Not Required</v>
      </c>
      <c r="B319" s="96">
        <f>IF(I319&lt;&gt;"",VLOOKUP(G319,'TB Mapping'!A:D,4,0),"")</f>
        <v>0</v>
      </c>
      <c r="C319" s="98">
        <f t="shared" si="19"/>
        <v>0</v>
      </c>
      <c r="D319" s="183">
        <f t="shared" si="20"/>
        <v>0</v>
      </c>
      <c r="E319" s="183">
        <f>VLOOKUP(G319,'TB Mapping'!A:E,5,0)</f>
        <v>0</v>
      </c>
      <c r="F319" s="218" t="s">
        <v>100</v>
      </c>
      <c r="G319" s="218" t="s">
        <v>545</v>
      </c>
      <c r="H319" s="218" t="s">
        <v>546</v>
      </c>
      <c r="I319" s="218" t="s">
        <v>500</v>
      </c>
      <c r="J319" s="219">
        <v>0</v>
      </c>
      <c r="K319" s="219">
        <v>0</v>
      </c>
      <c r="L319" s="219">
        <v>39317.199999999997</v>
      </c>
      <c r="M319" s="219">
        <v>39317.199999999997</v>
      </c>
      <c r="N319" s="219">
        <v>0</v>
      </c>
      <c r="O319" s="219">
        <v>0</v>
      </c>
      <c r="P319" s="85">
        <f t="shared" si="18"/>
        <v>0</v>
      </c>
    </row>
    <row r="320" spans="1:17" hidden="1">
      <c r="A320" s="96" t="str">
        <f>IF(I320&lt;&gt;"",VLOOKUP(G320,'TB Mapping'!A:D,3,0),"")</f>
        <v>Not Required</v>
      </c>
      <c r="B320" s="96">
        <f>IF(I320&lt;&gt;"",VLOOKUP(G320,'TB Mapping'!A:D,4,0),"")</f>
        <v>0</v>
      </c>
      <c r="C320" s="98">
        <f t="shared" si="19"/>
        <v>-2.9972206000000001E-2</v>
      </c>
      <c r="D320" s="183">
        <f t="shared" si="20"/>
        <v>-2.9972206000000001E-2</v>
      </c>
      <c r="E320" s="183">
        <f>VLOOKUP(G320,'TB Mapping'!A:E,5,0)</f>
        <v>0</v>
      </c>
      <c r="F320" s="218" t="s">
        <v>100</v>
      </c>
      <c r="G320" s="218" t="s">
        <v>901</v>
      </c>
      <c r="H320" s="218" t="s">
        <v>902</v>
      </c>
      <c r="I320" s="218" t="s">
        <v>500</v>
      </c>
      <c r="J320" s="219">
        <v>0</v>
      </c>
      <c r="K320" s="219">
        <v>0</v>
      </c>
      <c r="L320" s="219">
        <v>0</v>
      </c>
      <c r="M320" s="219">
        <v>299722.06</v>
      </c>
      <c r="N320" s="219">
        <v>0</v>
      </c>
      <c r="O320" s="219">
        <v>299722.06</v>
      </c>
      <c r="P320" s="85">
        <f t="shared" si="18"/>
        <v>-299722.06</v>
      </c>
      <c r="Q320" s="85">
        <f t="shared" ref="Q320:Q326" si="21">N320-O320</f>
        <v>-299722.06</v>
      </c>
    </row>
    <row r="321" spans="1:17" hidden="1">
      <c r="A321" s="96" t="str">
        <f>IF(I321&lt;&gt;"",VLOOKUP(G321,'TB Mapping'!A:D,3,0),"")</f>
        <v>Not Required</v>
      </c>
      <c r="B321" s="96">
        <f>IF(I321&lt;&gt;"",VLOOKUP(G321,'TB Mapping'!A:D,4,0),"")</f>
        <v>0</v>
      </c>
      <c r="C321" s="98">
        <f t="shared" si="19"/>
        <v>-1.9612880000000003E-3</v>
      </c>
      <c r="D321" s="183">
        <f t="shared" si="20"/>
        <v>-1.9612880000000003E-3</v>
      </c>
      <c r="E321" s="183">
        <f>VLOOKUP(G321,'TB Mapping'!A:E,5,0)</f>
        <v>0</v>
      </c>
      <c r="F321" s="218" t="s">
        <v>100</v>
      </c>
      <c r="G321" s="218" t="s">
        <v>903</v>
      </c>
      <c r="H321" s="218" t="s">
        <v>904</v>
      </c>
      <c r="I321" s="218" t="s">
        <v>500</v>
      </c>
      <c r="J321" s="219">
        <v>0</v>
      </c>
      <c r="K321" s="219">
        <v>0</v>
      </c>
      <c r="L321" s="219">
        <v>0</v>
      </c>
      <c r="M321" s="219">
        <v>19612.88</v>
      </c>
      <c r="N321" s="219">
        <v>0</v>
      </c>
      <c r="O321" s="219">
        <v>19612.88</v>
      </c>
      <c r="P321" s="85">
        <f t="shared" si="18"/>
        <v>-19612.88</v>
      </c>
      <c r="Q321" s="85">
        <f t="shared" si="21"/>
        <v>-19612.88</v>
      </c>
    </row>
    <row r="322" spans="1:17" hidden="1">
      <c r="A322" s="96" t="str">
        <f>IF(I322&lt;&gt;"",VLOOKUP(G322,'TB Mapping'!A:D,3,0),"")</f>
        <v>Not Required</v>
      </c>
      <c r="B322" s="96">
        <f>IF(I322&lt;&gt;"",VLOOKUP(G322,'TB Mapping'!A:D,4,0),"")</f>
        <v>0</v>
      </c>
      <c r="C322" s="98">
        <f t="shared" si="19"/>
        <v>-2.1276649999999999E-3</v>
      </c>
      <c r="D322" s="183">
        <f t="shared" si="20"/>
        <v>-2.1276649999999999E-3</v>
      </c>
      <c r="E322" s="183">
        <f>VLOOKUP(G322,'TB Mapping'!A:E,5,0)</f>
        <v>0</v>
      </c>
      <c r="F322" s="218" t="s">
        <v>100</v>
      </c>
      <c r="G322" s="218" t="s">
        <v>905</v>
      </c>
      <c r="H322" s="218" t="s">
        <v>906</v>
      </c>
      <c r="I322" s="218" t="s">
        <v>500</v>
      </c>
      <c r="J322" s="219">
        <v>0</v>
      </c>
      <c r="K322" s="219">
        <v>0</v>
      </c>
      <c r="L322" s="219">
        <v>0</v>
      </c>
      <c r="M322" s="219">
        <v>21276.65</v>
      </c>
      <c r="N322" s="219">
        <v>0</v>
      </c>
      <c r="O322" s="219">
        <v>21276.65</v>
      </c>
      <c r="P322" s="85">
        <f t="shared" si="18"/>
        <v>-21276.65</v>
      </c>
      <c r="Q322" s="85">
        <f t="shared" si="21"/>
        <v>-21276.65</v>
      </c>
    </row>
    <row r="323" spans="1:17" hidden="1">
      <c r="A323" s="96" t="str">
        <f>IF(I323&lt;&gt;"",VLOOKUP(G323,'TB Mapping'!A:D,3,0),"")</f>
        <v>Not Required</v>
      </c>
      <c r="B323" s="96">
        <f>IF(I323&lt;&gt;"",VLOOKUP(G323,'TB Mapping'!A:D,4,0),"")</f>
        <v>0</v>
      </c>
      <c r="C323" s="98">
        <f t="shared" si="19"/>
        <v>-1.6489E-3</v>
      </c>
      <c r="D323" s="183">
        <f t="shared" si="20"/>
        <v>-1.6489E-3</v>
      </c>
      <c r="E323" s="183">
        <f>VLOOKUP(G323,'TB Mapping'!A:E,5,0)</f>
        <v>0</v>
      </c>
      <c r="F323" s="218" t="s">
        <v>100</v>
      </c>
      <c r="G323" s="218" t="s">
        <v>907</v>
      </c>
      <c r="H323" s="218" t="s">
        <v>908</v>
      </c>
      <c r="I323" s="218" t="s">
        <v>500</v>
      </c>
      <c r="J323" s="219">
        <v>0</v>
      </c>
      <c r="K323" s="219">
        <v>0</v>
      </c>
      <c r="L323" s="219">
        <v>0</v>
      </c>
      <c r="M323" s="219">
        <v>16489</v>
      </c>
      <c r="N323" s="219">
        <v>0</v>
      </c>
      <c r="O323" s="219">
        <v>16489</v>
      </c>
      <c r="P323" s="85">
        <f t="shared" si="18"/>
        <v>-16489</v>
      </c>
      <c r="Q323" s="85">
        <f t="shared" si="21"/>
        <v>-16489</v>
      </c>
    </row>
    <row r="324" spans="1:17" hidden="1">
      <c r="A324" s="96" t="str">
        <f>IF(I324&lt;&gt;"",VLOOKUP(G324,'TB Mapping'!A:D,3,0),"")</f>
        <v>Not Required</v>
      </c>
      <c r="B324" s="96">
        <f>IF(I324&lt;&gt;"",VLOOKUP(G324,'TB Mapping'!A:D,4,0),"")</f>
        <v>0</v>
      </c>
      <c r="C324" s="98">
        <f t="shared" si="19"/>
        <v>-2.1466900000000001E-4</v>
      </c>
      <c r="D324" s="183">
        <f t="shared" si="20"/>
        <v>-2.1466900000000001E-4</v>
      </c>
      <c r="E324" s="183">
        <f>VLOOKUP(G324,'TB Mapping'!A:E,5,0)</f>
        <v>0</v>
      </c>
      <c r="F324" s="218" t="s">
        <v>100</v>
      </c>
      <c r="G324" s="218" t="s">
        <v>557</v>
      </c>
      <c r="H324" s="218" t="s">
        <v>558</v>
      </c>
      <c r="I324" s="218" t="s">
        <v>500</v>
      </c>
      <c r="J324" s="219">
        <v>0</v>
      </c>
      <c r="K324" s="219">
        <v>0</v>
      </c>
      <c r="L324" s="219">
        <v>0</v>
      </c>
      <c r="M324" s="219">
        <v>2146.69</v>
      </c>
      <c r="N324" s="219">
        <v>0</v>
      </c>
      <c r="O324" s="219">
        <v>2146.69</v>
      </c>
      <c r="P324" s="85">
        <f t="shared" si="18"/>
        <v>-2146.69</v>
      </c>
      <c r="Q324" s="85">
        <f t="shared" si="21"/>
        <v>-2146.69</v>
      </c>
    </row>
    <row r="325" spans="1:17" hidden="1">
      <c r="A325" s="96" t="str">
        <f>IF(I325&lt;&gt;"",VLOOKUP(G325,'TB Mapping'!A:D,3,0),"")</f>
        <v>Not Required</v>
      </c>
      <c r="B325" s="96">
        <f>IF(I325&lt;&gt;"",VLOOKUP(G325,'TB Mapping'!A:D,4,0),"")</f>
        <v>0</v>
      </c>
      <c r="C325" s="98">
        <f t="shared" si="19"/>
        <v>-2.1583500000000002E-4</v>
      </c>
      <c r="D325" s="183">
        <f t="shared" si="20"/>
        <v>-2.15835E-4</v>
      </c>
      <c r="E325" s="183">
        <f>VLOOKUP(G325,'TB Mapping'!A:E,5,0)</f>
        <v>0</v>
      </c>
      <c r="F325" s="218" t="s">
        <v>100</v>
      </c>
      <c r="G325" s="218" t="s">
        <v>559</v>
      </c>
      <c r="H325" s="218" t="s">
        <v>560</v>
      </c>
      <c r="I325" s="218" t="s">
        <v>500</v>
      </c>
      <c r="J325" s="219">
        <v>0</v>
      </c>
      <c r="K325" s="219">
        <v>0</v>
      </c>
      <c r="L325" s="219">
        <v>312.7</v>
      </c>
      <c r="M325" s="219">
        <v>2471.0500000000002</v>
      </c>
      <c r="N325" s="219">
        <v>0</v>
      </c>
      <c r="O325" s="219">
        <v>2158.35</v>
      </c>
      <c r="P325" s="85">
        <f t="shared" si="18"/>
        <v>-2158.35</v>
      </c>
      <c r="Q325" s="85">
        <f t="shared" si="21"/>
        <v>-2158.35</v>
      </c>
    </row>
    <row r="326" spans="1:17" hidden="1">
      <c r="A326" s="96" t="str">
        <f>IF(I326&lt;&gt;"",VLOOKUP(G326,'TB Mapping'!A:D,3,0),"")</f>
        <v>Not Required</v>
      </c>
      <c r="B326" s="96">
        <f>IF(I326&lt;&gt;"",VLOOKUP(G326,'TB Mapping'!A:D,4,0),"")</f>
        <v>0</v>
      </c>
      <c r="C326" s="98">
        <f t="shared" si="19"/>
        <v>-2.1466900000000001E-4</v>
      </c>
      <c r="D326" s="183">
        <f t="shared" si="20"/>
        <v>-2.1466900000000001E-4</v>
      </c>
      <c r="E326" s="183">
        <f>VLOOKUP(G326,'TB Mapping'!A:E,5,0)</f>
        <v>0</v>
      </c>
      <c r="F326" s="218" t="s">
        <v>100</v>
      </c>
      <c r="G326" s="218" t="s">
        <v>561</v>
      </c>
      <c r="H326" s="218" t="s">
        <v>562</v>
      </c>
      <c r="I326" s="218" t="s">
        <v>500</v>
      </c>
      <c r="J326" s="219">
        <v>0</v>
      </c>
      <c r="K326" s="219">
        <v>0</v>
      </c>
      <c r="L326" s="219">
        <v>0</v>
      </c>
      <c r="M326" s="219">
        <v>2146.69</v>
      </c>
      <c r="N326" s="219">
        <v>0</v>
      </c>
      <c r="O326" s="219">
        <v>2146.69</v>
      </c>
      <c r="P326" s="85">
        <f t="shared" si="18"/>
        <v>-2146.69</v>
      </c>
      <c r="Q326" s="85">
        <f t="shared" si="21"/>
        <v>-2146.69</v>
      </c>
    </row>
    <row r="327" spans="1:17" hidden="1">
      <c r="A327" s="96" t="str">
        <f>IF(I327&lt;&gt;"",VLOOKUP(G327,'TB Mapping'!A:D,3,0),"")</f>
        <v>Not Required</v>
      </c>
      <c r="B327" s="96">
        <f>IF(I327&lt;&gt;"",VLOOKUP(G327,'TB Mapping'!A:D,4,0),"")</f>
        <v>0</v>
      </c>
      <c r="C327" s="98">
        <f t="shared" si="19"/>
        <v>-0.10019151199999998</v>
      </c>
      <c r="D327" s="183">
        <f t="shared" si="20"/>
        <v>-0.100191512</v>
      </c>
      <c r="E327" s="183">
        <f>VLOOKUP(G327,'TB Mapping'!A:E,5,0)</f>
        <v>0</v>
      </c>
      <c r="F327" s="218" t="s">
        <v>100</v>
      </c>
      <c r="G327" s="218" t="s">
        <v>563</v>
      </c>
      <c r="H327" s="218" t="s">
        <v>564</v>
      </c>
      <c r="I327" s="218" t="s">
        <v>500</v>
      </c>
      <c r="J327" s="219">
        <v>0</v>
      </c>
      <c r="K327" s="219">
        <v>0</v>
      </c>
      <c r="L327" s="219">
        <v>641450.81000000006</v>
      </c>
      <c r="M327" s="219">
        <v>1643365.93</v>
      </c>
      <c r="N327" s="219">
        <v>0</v>
      </c>
      <c r="O327" s="219">
        <v>1001915.12</v>
      </c>
      <c r="P327" s="85">
        <f t="shared" si="18"/>
        <v>-1001915.12</v>
      </c>
    </row>
    <row r="328" spans="1:17" hidden="1">
      <c r="A328" s="96" t="str">
        <f>IF(I328&lt;&gt;"",VLOOKUP(G328,'TB Mapping'!A:D,3,0),"")</f>
        <v>Not Required</v>
      </c>
      <c r="B328" s="96">
        <f>IF(I328&lt;&gt;"",VLOOKUP(G328,'TB Mapping'!A:D,4,0),"")</f>
        <v>0</v>
      </c>
      <c r="C328" s="98">
        <f t="shared" si="19"/>
        <v>-3.9549609999999999E-3</v>
      </c>
      <c r="D328" s="183">
        <f t="shared" si="20"/>
        <v>-3.9549609999999999E-3</v>
      </c>
      <c r="E328" s="183">
        <f>VLOOKUP(G328,'TB Mapping'!A:E,5,0)</f>
        <v>0</v>
      </c>
      <c r="F328" s="218" t="s">
        <v>100</v>
      </c>
      <c r="G328" s="218" t="s">
        <v>565</v>
      </c>
      <c r="H328" s="218" t="s">
        <v>566</v>
      </c>
      <c r="I328" s="218" t="s">
        <v>500</v>
      </c>
      <c r="J328" s="219">
        <v>0</v>
      </c>
      <c r="K328" s="219">
        <v>0</v>
      </c>
      <c r="L328" s="219">
        <v>0</v>
      </c>
      <c r="M328" s="219">
        <v>39549.61</v>
      </c>
      <c r="N328" s="219">
        <v>0</v>
      </c>
      <c r="O328" s="219">
        <v>39549.61</v>
      </c>
      <c r="P328" s="85">
        <f t="shared" si="18"/>
        <v>-39549.61</v>
      </c>
    </row>
    <row r="329" spans="1:17" hidden="1">
      <c r="A329" s="96" t="str">
        <f>IF(I329&lt;&gt;"",VLOOKUP(G329,'TB Mapping'!A:D,3,0),"")</f>
        <v>Not Required</v>
      </c>
      <c r="B329" s="96">
        <f>IF(I329&lt;&gt;"",VLOOKUP(G329,'TB Mapping'!A:D,4,0),"")</f>
        <v>0</v>
      </c>
      <c r="C329" s="98">
        <f t="shared" si="19"/>
        <v>-8.85E-6</v>
      </c>
      <c r="D329" s="183">
        <f t="shared" si="20"/>
        <v>-8.85E-6</v>
      </c>
      <c r="E329" s="183">
        <f>VLOOKUP(G329,'TB Mapping'!A:E,5,0)</f>
        <v>0</v>
      </c>
      <c r="F329" s="218" t="s">
        <v>100</v>
      </c>
      <c r="G329" s="218" t="s">
        <v>567</v>
      </c>
      <c r="H329" s="218" t="s">
        <v>568</v>
      </c>
      <c r="I329" s="218" t="s">
        <v>500</v>
      </c>
      <c r="J329" s="219">
        <v>0</v>
      </c>
      <c r="K329" s="219">
        <v>0</v>
      </c>
      <c r="L329" s="219">
        <v>0</v>
      </c>
      <c r="M329" s="219">
        <v>88.5</v>
      </c>
      <c r="N329" s="219">
        <v>0</v>
      </c>
      <c r="O329" s="219">
        <v>88.5</v>
      </c>
      <c r="P329" s="85">
        <f t="shared" si="18"/>
        <v>-88.5</v>
      </c>
    </row>
    <row r="330" spans="1:17" hidden="1">
      <c r="A330" s="96" t="str">
        <f>IF(I330&lt;&gt;"",VLOOKUP(G330,'TB Mapping'!A:D,3,0),"")</f>
        <v>Not Required</v>
      </c>
      <c r="B330" s="96">
        <f>IF(I330&lt;&gt;"",VLOOKUP(G330,'TB Mapping'!A:D,4,0),"")</f>
        <v>0</v>
      </c>
      <c r="C330" s="98">
        <f t="shared" si="19"/>
        <v>-4.6629999999999992E-6</v>
      </c>
      <c r="D330" s="183">
        <f t="shared" si="20"/>
        <v>-4.6630000000000001E-6</v>
      </c>
      <c r="E330" s="183">
        <f>VLOOKUP(G330,'TB Mapping'!A:E,5,0)</f>
        <v>0</v>
      </c>
      <c r="F330" s="218" t="s">
        <v>100</v>
      </c>
      <c r="G330" s="218" t="s">
        <v>569</v>
      </c>
      <c r="H330" s="218" t="s">
        <v>570</v>
      </c>
      <c r="I330" s="218" t="s">
        <v>500</v>
      </c>
      <c r="J330" s="219">
        <v>0</v>
      </c>
      <c r="K330" s="219">
        <v>0</v>
      </c>
      <c r="L330" s="219">
        <v>2.0299999999999998</v>
      </c>
      <c r="M330" s="219">
        <v>48.66</v>
      </c>
      <c r="N330" s="219">
        <v>0</v>
      </c>
      <c r="O330" s="219">
        <v>46.63</v>
      </c>
      <c r="P330" s="85">
        <f t="shared" si="18"/>
        <v>-46.63</v>
      </c>
    </row>
    <row r="331" spans="1:17" hidden="1">
      <c r="A331" s="96" t="str">
        <f>IF(I331&lt;&gt;"",VLOOKUP(G331,'TB Mapping'!A:D,3,0),"")</f>
        <v>Not Required</v>
      </c>
      <c r="B331" s="96">
        <f>IF(I331&lt;&gt;"",VLOOKUP(G331,'TB Mapping'!A:D,4,0),"")</f>
        <v>0</v>
      </c>
      <c r="C331" s="98">
        <f t="shared" si="19"/>
        <v>-6.0832519999999994E-2</v>
      </c>
      <c r="D331" s="183">
        <f t="shared" si="20"/>
        <v>-6.0832519999999994E-2</v>
      </c>
      <c r="E331" s="183">
        <f>VLOOKUP(G331,'TB Mapping'!A:E,5,0)</f>
        <v>0</v>
      </c>
      <c r="F331" s="218" t="s">
        <v>100</v>
      </c>
      <c r="G331" s="218" t="s">
        <v>571</v>
      </c>
      <c r="H331" s="218" t="s">
        <v>572</v>
      </c>
      <c r="I331" s="218" t="s">
        <v>500</v>
      </c>
      <c r="J331" s="219">
        <v>0</v>
      </c>
      <c r="K331" s="219">
        <v>0</v>
      </c>
      <c r="L331" s="219">
        <v>45645.52</v>
      </c>
      <c r="M331" s="219">
        <v>653970.72</v>
      </c>
      <c r="N331" s="219">
        <v>0</v>
      </c>
      <c r="O331" s="219">
        <v>608325.19999999995</v>
      </c>
      <c r="P331" s="85">
        <f t="shared" ref="P331:P386" si="22">N331-O331</f>
        <v>-608325.19999999995</v>
      </c>
    </row>
    <row r="332" spans="1:17" hidden="1">
      <c r="A332" s="96" t="str">
        <f>IF(I332&lt;&gt;"",VLOOKUP(G332,'TB Mapping'!A:D,3,0),"")</f>
        <v>Not Required</v>
      </c>
      <c r="B332" s="96">
        <f>IF(I332&lt;&gt;"",VLOOKUP(G332,'TB Mapping'!A:D,4,0),"")</f>
        <v>0</v>
      </c>
      <c r="C332" s="98">
        <f t="shared" ref="C332:C371" si="23">IFERROR((L332-M332)/10000000,0)</f>
        <v>-0.13001773699999999</v>
      </c>
      <c r="D332" s="183">
        <f t="shared" ref="D332:D371" si="24">IFERROR((N332-O332)/10000000,0)</f>
        <v>-0.13001773700000002</v>
      </c>
      <c r="E332" s="183">
        <f>VLOOKUP(G332,'TB Mapping'!A:E,5,0)</f>
        <v>0</v>
      </c>
      <c r="F332" s="218" t="s">
        <v>100</v>
      </c>
      <c r="G332" s="218" t="s">
        <v>575</v>
      </c>
      <c r="H332" s="218" t="s">
        <v>576</v>
      </c>
      <c r="I332" s="218" t="s">
        <v>500</v>
      </c>
      <c r="J332" s="219">
        <v>0</v>
      </c>
      <c r="K332" s="219">
        <v>0</v>
      </c>
      <c r="L332" s="219">
        <v>152672.07999999999</v>
      </c>
      <c r="M332" s="219">
        <v>1452849.45</v>
      </c>
      <c r="N332" s="219">
        <v>0</v>
      </c>
      <c r="O332" s="219">
        <v>1300177.3700000001</v>
      </c>
      <c r="P332" s="85">
        <f t="shared" si="22"/>
        <v>-1300177.3700000001</v>
      </c>
      <c r="Q332" s="85">
        <f t="shared" ref="Q332" si="25">N332-O332</f>
        <v>-1300177.3700000001</v>
      </c>
    </row>
    <row r="333" spans="1:17" hidden="1">
      <c r="A333" s="96" t="str">
        <f>IF(I333&lt;&gt;"",VLOOKUP(G333,'TB Mapping'!A:D,3,0),"")</f>
        <v>Not Required</v>
      </c>
      <c r="B333" s="96">
        <f>IF(I333&lt;&gt;"",VLOOKUP(G333,'TB Mapping'!A:D,4,0),"")</f>
        <v>0</v>
      </c>
      <c r="C333" s="98">
        <f t="shared" si="23"/>
        <v>-1.6621919999999998E-3</v>
      </c>
      <c r="D333" s="183">
        <f t="shared" si="24"/>
        <v>-1.6621919999999998E-3</v>
      </c>
      <c r="E333" s="183">
        <f>VLOOKUP(G333,'TB Mapping'!A:E,5,0)</f>
        <v>0</v>
      </c>
      <c r="F333" s="218" t="s">
        <v>100</v>
      </c>
      <c r="G333" s="218" t="s">
        <v>577</v>
      </c>
      <c r="H333" s="218" t="s">
        <v>578</v>
      </c>
      <c r="I333" s="218" t="s">
        <v>500</v>
      </c>
      <c r="J333" s="219">
        <v>0</v>
      </c>
      <c r="K333" s="219">
        <v>0</v>
      </c>
      <c r="L333" s="219">
        <v>2074.86</v>
      </c>
      <c r="M333" s="219">
        <v>18696.78</v>
      </c>
      <c r="N333" s="219">
        <v>0</v>
      </c>
      <c r="O333" s="219">
        <v>16621.919999999998</v>
      </c>
      <c r="P333" s="85">
        <f t="shared" si="22"/>
        <v>-16621.919999999998</v>
      </c>
    </row>
    <row r="334" spans="1:17" hidden="1">
      <c r="A334" s="96" t="str">
        <f>IF(I334&lt;&gt;"",VLOOKUP(G334,'TB Mapping'!A:D,3,0),"")</f>
        <v>Not Required</v>
      </c>
      <c r="B334" s="96">
        <f>IF(I334&lt;&gt;"",VLOOKUP(G334,'TB Mapping'!A:D,4,0),"")</f>
        <v>0</v>
      </c>
      <c r="C334" s="98">
        <f t="shared" si="23"/>
        <v>-4.8990000009536744E-6</v>
      </c>
      <c r="D334" s="183">
        <f t="shared" si="24"/>
        <v>-4.899E-6</v>
      </c>
      <c r="E334" s="183">
        <f>VLOOKUP(G334,'TB Mapping'!A:E,5,0)</f>
        <v>0</v>
      </c>
      <c r="F334" s="218" t="s">
        <v>100</v>
      </c>
      <c r="G334" s="218" t="s">
        <v>579</v>
      </c>
      <c r="H334" s="218" t="s">
        <v>580</v>
      </c>
      <c r="I334" s="218" t="s">
        <v>500</v>
      </c>
      <c r="J334" s="219">
        <v>0</v>
      </c>
      <c r="K334" s="219">
        <v>0</v>
      </c>
      <c r="L334" s="219">
        <v>733232677.10000002</v>
      </c>
      <c r="M334" s="219">
        <v>733232726.09000003</v>
      </c>
      <c r="N334" s="219">
        <v>0</v>
      </c>
      <c r="O334" s="219">
        <v>48.99</v>
      </c>
      <c r="P334" s="85">
        <f t="shared" si="22"/>
        <v>-48.99</v>
      </c>
    </row>
    <row r="335" spans="1:17" hidden="1">
      <c r="A335" s="96" t="str">
        <f>IF(I335&lt;&gt;"",VLOOKUP(G335,'TB Mapping'!A:D,3,0),"")</f>
        <v>Not Required</v>
      </c>
      <c r="B335" s="96">
        <f>IF(I335&lt;&gt;"",VLOOKUP(G335,'TB Mapping'!A:D,4,0),"")</f>
        <v>0</v>
      </c>
      <c r="C335" s="98">
        <f t="shared" si="23"/>
        <v>0</v>
      </c>
      <c r="D335" s="183">
        <f t="shared" si="24"/>
        <v>0</v>
      </c>
      <c r="E335" s="183">
        <f>VLOOKUP(G335,'TB Mapping'!A:E,5,0)</f>
        <v>0</v>
      </c>
      <c r="F335" s="218" t="s">
        <v>100</v>
      </c>
      <c r="G335" s="218" t="s">
        <v>581</v>
      </c>
      <c r="H335" s="218" t="s">
        <v>582</v>
      </c>
      <c r="I335" s="218" t="s">
        <v>500</v>
      </c>
      <c r="J335" s="219">
        <v>0</v>
      </c>
      <c r="K335" s="219">
        <v>0</v>
      </c>
      <c r="L335" s="219">
        <v>561839.91</v>
      </c>
      <c r="M335" s="219">
        <v>561839.91</v>
      </c>
      <c r="N335" s="219">
        <v>0</v>
      </c>
      <c r="O335" s="219">
        <v>0</v>
      </c>
      <c r="P335" s="85">
        <f t="shared" si="22"/>
        <v>0</v>
      </c>
    </row>
    <row r="336" spans="1:17" hidden="1">
      <c r="A336" s="96" t="str">
        <f>IF(I336&lt;&gt;"",VLOOKUP(G336,'TB Mapping'!A:D,3,0),"")</f>
        <v>Not Required</v>
      </c>
      <c r="B336" s="96">
        <f>IF(I336&lt;&gt;"",VLOOKUP(G336,'TB Mapping'!A:D,4,0),"")</f>
        <v>0</v>
      </c>
      <c r="C336" s="98">
        <f t="shared" si="23"/>
        <v>-1.6621919999999998E-3</v>
      </c>
      <c r="D336" s="183">
        <f t="shared" si="24"/>
        <v>-1.6621919999999998E-3</v>
      </c>
      <c r="E336" s="183">
        <f>VLOOKUP(G336,'TB Mapping'!A:E,5,0)</f>
        <v>0</v>
      </c>
      <c r="F336" s="218" t="s">
        <v>100</v>
      </c>
      <c r="G336" s="218" t="s">
        <v>583</v>
      </c>
      <c r="H336" s="218" t="s">
        <v>584</v>
      </c>
      <c r="I336" s="218" t="s">
        <v>500</v>
      </c>
      <c r="J336" s="219">
        <v>0</v>
      </c>
      <c r="K336" s="219">
        <v>0</v>
      </c>
      <c r="L336" s="219">
        <v>2074.86</v>
      </c>
      <c r="M336" s="219">
        <v>18696.78</v>
      </c>
      <c r="N336" s="219">
        <v>0</v>
      </c>
      <c r="O336" s="219">
        <v>16621.919999999998</v>
      </c>
      <c r="P336" s="85">
        <f t="shared" si="22"/>
        <v>-16621.919999999998</v>
      </c>
    </row>
    <row r="337" spans="1:16" hidden="1">
      <c r="A337" s="96" t="str">
        <f>IF(I337&lt;&gt;"",VLOOKUP(G337,'TB Mapping'!A:D,3,0),"")</f>
        <v>Not Required</v>
      </c>
      <c r="B337" s="96">
        <f>IF(I337&lt;&gt;"",VLOOKUP(G337,'TB Mapping'!A:D,4,0),"")</f>
        <v>0</v>
      </c>
      <c r="C337" s="98">
        <f t="shared" si="23"/>
        <v>-2.1276599999999998E-4</v>
      </c>
      <c r="D337" s="183">
        <f t="shared" si="24"/>
        <v>-2.1276599999999998E-4</v>
      </c>
      <c r="E337" s="183">
        <f>VLOOKUP(G337,'TB Mapping'!A:E,5,0)</f>
        <v>0</v>
      </c>
      <c r="F337" s="218" t="s">
        <v>100</v>
      </c>
      <c r="G337" s="218" t="s">
        <v>585</v>
      </c>
      <c r="H337" s="218" t="s">
        <v>586</v>
      </c>
      <c r="I337" s="218" t="s">
        <v>500</v>
      </c>
      <c r="J337" s="219">
        <v>0</v>
      </c>
      <c r="K337" s="219">
        <v>0</v>
      </c>
      <c r="L337" s="219">
        <v>0</v>
      </c>
      <c r="M337" s="219">
        <v>2127.66</v>
      </c>
      <c r="N337" s="219">
        <v>0</v>
      </c>
      <c r="O337" s="219">
        <v>2127.66</v>
      </c>
      <c r="P337" s="85">
        <f t="shared" si="22"/>
        <v>-2127.66</v>
      </c>
    </row>
    <row r="338" spans="1:16" hidden="1">
      <c r="A338" s="96" t="str">
        <f>IF(I338&lt;&gt;"",VLOOKUP(G338,'TB Mapping'!A:D,3,0),"")</f>
        <v>Not Required</v>
      </c>
      <c r="B338" s="96">
        <f>IF(I338&lt;&gt;"",VLOOKUP(G338,'TB Mapping'!A:D,4,0),"")</f>
        <v>0</v>
      </c>
      <c r="C338" s="98">
        <f t="shared" si="23"/>
        <v>-2.2998274000000003E-2</v>
      </c>
      <c r="D338" s="183">
        <f t="shared" si="24"/>
        <v>-2.2998273999999999E-2</v>
      </c>
      <c r="E338" s="183">
        <f>VLOOKUP(G338,'TB Mapping'!A:E,5,0)</f>
        <v>0</v>
      </c>
      <c r="F338" s="218" t="s">
        <v>100</v>
      </c>
      <c r="G338" s="218" t="s">
        <v>587</v>
      </c>
      <c r="H338" s="218" t="s">
        <v>588</v>
      </c>
      <c r="I338" s="218" t="s">
        <v>500</v>
      </c>
      <c r="J338" s="219">
        <v>0</v>
      </c>
      <c r="K338" s="219">
        <v>0</v>
      </c>
      <c r="L338" s="219">
        <v>186413.59</v>
      </c>
      <c r="M338" s="219">
        <v>416396.33</v>
      </c>
      <c r="N338" s="219">
        <v>0</v>
      </c>
      <c r="O338" s="219">
        <v>229982.74</v>
      </c>
      <c r="P338" s="85">
        <f t="shared" si="22"/>
        <v>-229982.74</v>
      </c>
    </row>
    <row r="339" spans="1:16" hidden="1">
      <c r="A339" s="96" t="str">
        <f>IF(I339&lt;&gt;"",VLOOKUP(G339,'TB Mapping'!A:D,3,0),"")</f>
        <v>Unit capital</v>
      </c>
      <c r="B339" s="96">
        <f>IF(I339&lt;&gt;"",VLOOKUP(G339,'TB Mapping'!A:D,4,0),"")</f>
        <v>0</v>
      </c>
      <c r="C339" s="98">
        <f t="shared" si="23"/>
        <v>-254.30514884399994</v>
      </c>
      <c r="D339" s="183">
        <f t="shared" si="24"/>
        <v>-254.305148844</v>
      </c>
      <c r="E339" s="183" t="str">
        <f>VLOOKUP(G339,'TB Mapping'!A:E,5,0)</f>
        <v>Regular Plan</v>
      </c>
      <c r="F339" s="218" t="s">
        <v>100</v>
      </c>
      <c r="G339" s="218" t="s">
        <v>465</v>
      </c>
      <c r="H339" s="218" t="s">
        <v>466</v>
      </c>
      <c r="I339" s="218" t="s">
        <v>500</v>
      </c>
      <c r="J339" s="219">
        <v>0</v>
      </c>
      <c r="K339" s="219">
        <v>0</v>
      </c>
      <c r="L339" s="219">
        <v>6079923563.54</v>
      </c>
      <c r="M339" s="219">
        <v>8622975051.9799995</v>
      </c>
      <c r="N339" s="219">
        <v>0</v>
      </c>
      <c r="O339" s="219">
        <v>2543051488.4400001</v>
      </c>
      <c r="P339" s="85">
        <f t="shared" si="22"/>
        <v>-2543051488.4400001</v>
      </c>
    </row>
    <row r="340" spans="1:16" hidden="1">
      <c r="A340" s="96" t="str">
        <f>IF(I340&lt;&gt;"",VLOOKUP(G340,'TB Mapping'!A:D,3,0),"")</f>
        <v>Unit capital</v>
      </c>
      <c r="B340" s="96">
        <f>IF(I340&lt;&gt;"",VLOOKUP(G340,'TB Mapping'!A:D,4,0),"")</f>
        <v>0</v>
      </c>
      <c r="C340" s="98">
        <f t="shared" si="23"/>
        <v>-205.65307625699998</v>
      </c>
      <c r="D340" s="183">
        <f t="shared" si="24"/>
        <v>-205.65307625699998</v>
      </c>
      <c r="E340" s="183" t="str">
        <f>VLOOKUP(G340,'TB Mapping'!A:E,5,0)</f>
        <v>Direct Plan</v>
      </c>
      <c r="F340" s="218" t="s">
        <v>100</v>
      </c>
      <c r="G340" s="218" t="s">
        <v>467</v>
      </c>
      <c r="H340" s="218" t="s">
        <v>468</v>
      </c>
      <c r="I340" s="218" t="s">
        <v>500</v>
      </c>
      <c r="J340" s="219">
        <v>0</v>
      </c>
      <c r="K340" s="219">
        <v>0</v>
      </c>
      <c r="L340" s="219">
        <v>6622928267.9899998</v>
      </c>
      <c r="M340" s="219">
        <v>8679459030.5599995</v>
      </c>
      <c r="N340" s="219">
        <v>0</v>
      </c>
      <c r="O340" s="219">
        <v>2056530762.5699999</v>
      </c>
      <c r="P340" s="85">
        <f t="shared" si="22"/>
        <v>-2056530762.5699999</v>
      </c>
    </row>
    <row r="341" spans="1:16" hidden="1">
      <c r="A341" s="96" t="str">
        <f>IF(I341&lt;&gt;"",VLOOKUP(G341,'TB Mapping'!A:D,3,0),"")</f>
        <v>Not Required</v>
      </c>
      <c r="B341" s="96">
        <f>IF(I341&lt;&gt;"",VLOOKUP(G341,'TB Mapping'!A:D,4,0),"")</f>
        <v>0</v>
      </c>
      <c r="C341" s="98">
        <f t="shared" si="23"/>
        <v>-3.0694890999999998E-2</v>
      </c>
      <c r="D341" s="183">
        <f t="shared" si="24"/>
        <v>-3.0694890999999998E-2</v>
      </c>
      <c r="E341" s="183" t="str">
        <f>VLOOKUP(G341,'TB Mapping'!A:E,5,0)</f>
        <v>Regular Plan</v>
      </c>
      <c r="F341" s="218" t="s">
        <v>100</v>
      </c>
      <c r="G341" s="218" t="s">
        <v>593</v>
      </c>
      <c r="H341" s="218" t="s">
        <v>594</v>
      </c>
      <c r="I341" s="218" t="s">
        <v>500</v>
      </c>
      <c r="J341" s="219">
        <v>0</v>
      </c>
      <c r="K341" s="219">
        <v>0</v>
      </c>
      <c r="L341" s="219">
        <v>44.78</v>
      </c>
      <c r="M341" s="219">
        <v>306993.69</v>
      </c>
      <c r="N341" s="219">
        <v>0</v>
      </c>
      <c r="O341" s="219">
        <v>306948.90999999997</v>
      </c>
      <c r="P341" s="85">
        <f t="shared" si="22"/>
        <v>-306948.90999999997</v>
      </c>
    </row>
    <row r="342" spans="1:16" hidden="1">
      <c r="A342" s="96" t="str">
        <f>IF(I342&lt;&gt;"",VLOOKUP(G342,'TB Mapping'!A:D,3,0),"")</f>
        <v>Not Required</v>
      </c>
      <c r="B342" s="96">
        <f>IF(I342&lt;&gt;"",VLOOKUP(G342,'TB Mapping'!A:D,4,0),"")</f>
        <v>0</v>
      </c>
      <c r="C342" s="98">
        <f t="shared" si="23"/>
        <v>-1.6453936000000002E-2</v>
      </c>
      <c r="D342" s="183">
        <f t="shared" si="24"/>
        <v>-1.6453935999999999E-2</v>
      </c>
      <c r="E342" s="183" t="str">
        <f>VLOOKUP(G342,'TB Mapping'!A:E,5,0)</f>
        <v>Direct Plan</v>
      </c>
      <c r="F342" s="218" t="s">
        <v>100</v>
      </c>
      <c r="G342" s="218" t="s">
        <v>597</v>
      </c>
      <c r="H342" s="218" t="s">
        <v>598</v>
      </c>
      <c r="I342" s="218" t="s">
        <v>500</v>
      </c>
      <c r="J342" s="219">
        <v>0</v>
      </c>
      <c r="K342" s="219">
        <v>0</v>
      </c>
      <c r="L342" s="219">
        <v>338.34</v>
      </c>
      <c r="M342" s="219">
        <v>164877.70000000001</v>
      </c>
      <c r="N342" s="219">
        <v>0</v>
      </c>
      <c r="O342" s="219">
        <v>164539.35999999999</v>
      </c>
      <c r="P342" s="85">
        <f t="shared" si="22"/>
        <v>-164539.35999999999</v>
      </c>
    </row>
    <row r="343" spans="1:16" hidden="1">
      <c r="A343" s="96" t="str">
        <f>IF(I343&lt;&gt;"",VLOOKUP(G343,'TB Mapping'!A:D,3,0),"")</f>
        <v>Not Required</v>
      </c>
      <c r="B343" s="96">
        <f>IF(I343&lt;&gt;"",VLOOKUP(G343,'TB Mapping'!A:D,4,0),"")</f>
        <v>0</v>
      </c>
      <c r="C343" s="98">
        <f t="shared" si="23"/>
        <v>0.27091728300000001</v>
      </c>
      <c r="D343" s="183">
        <f t="shared" si="24"/>
        <v>0.27091728300000001</v>
      </c>
      <c r="E343" s="183" t="str">
        <f>VLOOKUP(G343,'TB Mapping'!A:E,5,0)</f>
        <v>Regular Plan</v>
      </c>
      <c r="F343" s="218" t="s">
        <v>100</v>
      </c>
      <c r="G343" s="218" t="s">
        <v>601</v>
      </c>
      <c r="H343" s="218" t="s">
        <v>602</v>
      </c>
      <c r="I343" s="218" t="s">
        <v>500</v>
      </c>
      <c r="J343" s="219">
        <v>0</v>
      </c>
      <c r="K343" s="219">
        <v>0</v>
      </c>
      <c r="L343" s="219">
        <v>2716205.68</v>
      </c>
      <c r="M343" s="219">
        <v>7032.85</v>
      </c>
      <c r="N343" s="219">
        <v>2709172.83</v>
      </c>
      <c r="O343" s="219">
        <v>0</v>
      </c>
      <c r="P343" s="85">
        <f t="shared" si="22"/>
        <v>2709172.83</v>
      </c>
    </row>
    <row r="344" spans="1:16" hidden="1">
      <c r="A344" s="96" t="str">
        <f>IF(I344&lt;&gt;"",VLOOKUP(G344,'TB Mapping'!A:D,3,0),"")</f>
        <v>Not Required</v>
      </c>
      <c r="B344" s="96">
        <f>IF(I344&lt;&gt;"",VLOOKUP(G344,'TB Mapping'!A:D,4,0),"")</f>
        <v>0</v>
      </c>
      <c r="C344" s="98">
        <f t="shared" si="23"/>
        <v>0.20936898599999998</v>
      </c>
      <c r="D344" s="183">
        <f t="shared" si="24"/>
        <v>0.20936898600000001</v>
      </c>
      <c r="E344" s="183" t="str">
        <f>VLOOKUP(G344,'TB Mapping'!A:E,5,0)</f>
        <v>Direct Plan</v>
      </c>
      <c r="F344" s="218" t="s">
        <v>100</v>
      </c>
      <c r="G344" s="218" t="s">
        <v>605</v>
      </c>
      <c r="H344" s="218" t="s">
        <v>606</v>
      </c>
      <c r="I344" s="218" t="s">
        <v>500</v>
      </c>
      <c r="J344" s="219">
        <v>0</v>
      </c>
      <c r="K344" s="219">
        <v>0</v>
      </c>
      <c r="L344" s="219">
        <v>2116916.0699999998</v>
      </c>
      <c r="M344" s="219">
        <v>23226.21</v>
      </c>
      <c r="N344" s="219">
        <v>2093689.86</v>
      </c>
      <c r="O344" s="219">
        <v>0</v>
      </c>
      <c r="P344" s="85">
        <f t="shared" si="22"/>
        <v>2093689.86</v>
      </c>
    </row>
    <row r="345" spans="1:16" hidden="1">
      <c r="A345" s="96" t="str">
        <f>IF(I345&lt;&gt;"",VLOOKUP(G345,'TB Mapping'!A:D,3,0),"")</f>
        <v>Not Required</v>
      </c>
      <c r="B345" s="96">
        <f>IF(I345&lt;&gt;"",VLOOKUP(G345,'TB Mapping'!A:D,4,0),"")</f>
        <v>0</v>
      </c>
      <c r="C345" s="98">
        <f t="shared" si="23"/>
        <v>-6.6775619999999997E-3</v>
      </c>
      <c r="D345" s="183">
        <f t="shared" si="24"/>
        <v>-6.6775619999999997E-3</v>
      </c>
      <c r="E345" s="183">
        <f>VLOOKUP(G345,'TB Mapping'!A:E,5,0)</f>
        <v>0</v>
      </c>
      <c r="F345" s="218" t="s">
        <v>100</v>
      </c>
      <c r="G345" s="218" t="s">
        <v>706</v>
      </c>
      <c r="H345" s="218" t="s">
        <v>707</v>
      </c>
      <c r="I345" s="218" t="s">
        <v>500</v>
      </c>
      <c r="J345" s="219">
        <v>0</v>
      </c>
      <c r="K345" s="219">
        <v>0</v>
      </c>
      <c r="L345" s="219">
        <v>0</v>
      </c>
      <c r="M345" s="219">
        <v>66775.62</v>
      </c>
      <c r="N345" s="219">
        <v>0</v>
      </c>
      <c r="O345" s="219">
        <v>66775.62</v>
      </c>
      <c r="P345" s="85">
        <f t="shared" si="22"/>
        <v>-66775.62</v>
      </c>
    </row>
    <row r="346" spans="1:16" hidden="1">
      <c r="A346" s="96" t="str">
        <f>IF(I346&lt;&gt;"",VLOOKUP(G346,'TB Mapping'!A:D,3,0),"")</f>
        <v>Not Required</v>
      </c>
      <c r="B346" s="96">
        <f>IF(I346&lt;&gt;"",VLOOKUP(G346,'TB Mapping'!A:D,4,0),"")</f>
        <v>0</v>
      </c>
      <c r="C346" s="98">
        <f t="shared" si="23"/>
        <v>1.2951E-4</v>
      </c>
      <c r="D346" s="183">
        <f t="shared" si="24"/>
        <v>1.2951E-4</v>
      </c>
      <c r="E346" s="183">
        <f>VLOOKUP(G346,'TB Mapping'!A:E,5,0)</f>
        <v>0</v>
      </c>
      <c r="F346" s="218" t="s">
        <v>100</v>
      </c>
      <c r="G346" s="218" t="s">
        <v>607</v>
      </c>
      <c r="H346" s="218" t="s">
        <v>608</v>
      </c>
      <c r="I346" s="218" t="s">
        <v>500</v>
      </c>
      <c r="J346" s="219">
        <v>0</v>
      </c>
      <c r="K346" s="219">
        <v>0</v>
      </c>
      <c r="L346" s="219">
        <v>1295.0999999999999</v>
      </c>
      <c r="M346" s="219">
        <v>0</v>
      </c>
      <c r="N346" s="219">
        <v>1295.0999999999999</v>
      </c>
      <c r="O346" s="219">
        <v>0</v>
      </c>
      <c r="P346" s="85">
        <f t="shared" si="22"/>
        <v>1295.0999999999999</v>
      </c>
    </row>
    <row r="347" spans="1:16" hidden="1">
      <c r="A347" s="96" t="str">
        <f>IF(I347&lt;&gt;"",VLOOKUP(G347,'TB Mapping'!A:D,3,0),"")</f>
        <v>Not Required</v>
      </c>
      <c r="B347" s="96">
        <f>IF(I347&lt;&gt;"",VLOOKUP(G347,'TB Mapping'!A:D,4,0),"")</f>
        <v>0</v>
      </c>
      <c r="C347" s="98">
        <f t="shared" si="23"/>
        <v>6.3480314</v>
      </c>
      <c r="D347" s="183">
        <f t="shared" si="24"/>
        <v>6.3480314</v>
      </c>
      <c r="E347" s="183">
        <f>VLOOKUP(G347,'TB Mapping'!A:E,5,0)</f>
        <v>0</v>
      </c>
      <c r="F347" s="218" t="s">
        <v>100</v>
      </c>
      <c r="G347" s="218" t="s">
        <v>609</v>
      </c>
      <c r="H347" s="218" t="s">
        <v>610</v>
      </c>
      <c r="I347" s="218" t="s">
        <v>500</v>
      </c>
      <c r="J347" s="219">
        <v>0</v>
      </c>
      <c r="K347" s="219">
        <v>0</v>
      </c>
      <c r="L347" s="219">
        <v>63480314</v>
      </c>
      <c r="M347" s="219">
        <v>0</v>
      </c>
      <c r="N347" s="219">
        <v>63480314</v>
      </c>
      <c r="O347" s="219">
        <v>0</v>
      </c>
      <c r="P347" s="85">
        <f t="shared" si="22"/>
        <v>63480314</v>
      </c>
    </row>
    <row r="348" spans="1:16" hidden="1">
      <c r="A348" s="96" t="str">
        <f>IF(I348&lt;&gt;"",VLOOKUP(G348,'TB Mapping'!A:D,3,0),"")</f>
        <v>Dividend [Rs. in Crores]</v>
      </c>
      <c r="B348" s="96">
        <f>IF(I348&lt;&gt;"",VLOOKUP(G348,'TB Mapping'!A:D,4,0),"")</f>
        <v>0</v>
      </c>
      <c r="C348" s="98">
        <f t="shared" si="23"/>
        <v>-8.2500000000000004E-2</v>
      </c>
      <c r="D348" s="183">
        <f t="shared" si="24"/>
        <v>-8.2500000000000004E-2</v>
      </c>
      <c r="E348" s="183">
        <f>VLOOKUP(G348,'TB Mapping'!A:E,5,0)</f>
        <v>0</v>
      </c>
      <c r="F348" s="218" t="s">
        <v>100</v>
      </c>
      <c r="G348" s="218" t="s">
        <v>375</v>
      </c>
      <c r="H348" s="218" t="s">
        <v>376</v>
      </c>
      <c r="I348" s="218" t="s">
        <v>500</v>
      </c>
      <c r="J348" s="219">
        <v>0</v>
      </c>
      <c r="K348" s="219">
        <v>0</v>
      </c>
      <c r="L348" s="219">
        <v>825000</v>
      </c>
      <c r="M348" s="219">
        <v>1650000</v>
      </c>
      <c r="N348" s="219">
        <v>0</v>
      </c>
      <c r="O348" s="219">
        <v>825000</v>
      </c>
      <c r="P348" s="85">
        <f t="shared" si="22"/>
        <v>-825000</v>
      </c>
    </row>
    <row r="349" spans="1:16" hidden="1">
      <c r="A349" s="96" t="str">
        <f>IF(I349&lt;&gt;"",VLOOKUP(G349,'TB Mapping'!A:D,3,0),"")</f>
        <v>Interest [Rs. in Crores]</v>
      </c>
      <c r="B349" s="96">
        <f>IF(I349&lt;&gt;"",VLOOKUP(G349,'TB Mapping'!A:D,4,0),"")</f>
        <v>0</v>
      </c>
      <c r="C349" s="98">
        <f t="shared" si="23"/>
        <v>-0.84379584100000005</v>
      </c>
      <c r="D349" s="183">
        <f t="shared" si="24"/>
        <v>-0.84379584100000005</v>
      </c>
      <c r="E349" s="183">
        <f>VLOOKUP(G349,'TB Mapping'!A:E,5,0)</f>
        <v>0</v>
      </c>
      <c r="F349" s="218" t="s">
        <v>100</v>
      </c>
      <c r="G349" s="218" t="s">
        <v>405</v>
      </c>
      <c r="H349" s="218" t="s">
        <v>406</v>
      </c>
      <c r="I349" s="218" t="s">
        <v>500</v>
      </c>
      <c r="J349" s="219">
        <v>0</v>
      </c>
      <c r="K349" s="219">
        <v>0</v>
      </c>
      <c r="L349" s="219">
        <v>0</v>
      </c>
      <c r="M349" s="219">
        <v>8437958.4100000001</v>
      </c>
      <c r="N349" s="219">
        <v>0</v>
      </c>
      <c r="O349" s="219">
        <v>8437958.4100000001</v>
      </c>
      <c r="P349" s="85">
        <f t="shared" si="22"/>
        <v>-8437958.4100000001</v>
      </c>
    </row>
    <row r="350" spans="1:16" hidden="1">
      <c r="A350" s="96" t="str">
        <f>IF(I350&lt;&gt;"",VLOOKUP(G350,'TB Mapping'!A:D,3,0),"")</f>
        <v>Interest [Rs. in Crores]</v>
      </c>
      <c r="B350" s="96">
        <f>IF(I350&lt;&gt;"",VLOOKUP(G350,'TB Mapping'!A:D,4,0),"")</f>
        <v>0</v>
      </c>
      <c r="C350" s="98">
        <f t="shared" si="23"/>
        <v>-2.3937438000000002E-2</v>
      </c>
      <c r="D350" s="183">
        <f t="shared" si="24"/>
        <v>-2.3937438000000002E-2</v>
      </c>
      <c r="E350" s="183">
        <f>VLOOKUP(G350,'TB Mapping'!A:E,5,0)</f>
        <v>0</v>
      </c>
      <c r="F350" s="218" t="s">
        <v>100</v>
      </c>
      <c r="G350" s="218" t="s">
        <v>407</v>
      </c>
      <c r="H350" s="218" t="s">
        <v>408</v>
      </c>
      <c r="I350" s="218" t="s">
        <v>500</v>
      </c>
      <c r="J350" s="219">
        <v>0</v>
      </c>
      <c r="K350" s="219">
        <v>0</v>
      </c>
      <c r="L350" s="219">
        <v>0</v>
      </c>
      <c r="M350" s="219">
        <v>239374.38</v>
      </c>
      <c r="N350" s="219">
        <v>0</v>
      </c>
      <c r="O350" s="219">
        <v>239374.38</v>
      </c>
      <c r="P350" s="85">
        <f t="shared" si="22"/>
        <v>-239374.38</v>
      </c>
    </row>
    <row r="351" spans="1:16" hidden="1">
      <c r="A351" s="96" t="str">
        <f>IF(I351&lt;&gt;"",VLOOKUP(G351,'TB Mapping'!A:D,3,0),"")</f>
        <v>Interest [Rs. in Crores]</v>
      </c>
      <c r="B351" s="96">
        <f>IF(I351&lt;&gt;"",VLOOKUP(G351,'TB Mapping'!A:D,4,0),"")</f>
        <v>0</v>
      </c>
      <c r="C351" s="98">
        <f t="shared" si="23"/>
        <v>-1.649451E-2</v>
      </c>
      <c r="D351" s="183">
        <f t="shared" si="24"/>
        <v>-1.649451E-2</v>
      </c>
      <c r="E351" s="183">
        <f>VLOOKUP(G351,'TB Mapping'!A:E,5,0)</f>
        <v>0</v>
      </c>
      <c r="F351" s="218" t="s">
        <v>100</v>
      </c>
      <c r="G351" s="218" t="s">
        <v>409</v>
      </c>
      <c r="H351" s="218" t="s">
        <v>410</v>
      </c>
      <c r="I351" s="218" t="s">
        <v>500</v>
      </c>
      <c r="J351" s="219">
        <v>0</v>
      </c>
      <c r="K351" s="219">
        <v>0</v>
      </c>
      <c r="L351" s="219">
        <v>0</v>
      </c>
      <c r="M351" s="219">
        <v>164945.1</v>
      </c>
      <c r="N351" s="219">
        <v>0</v>
      </c>
      <c r="O351" s="219">
        <v>164945.1</v>
      </c>
      <c r="P351" s="85">
        <f t="shared" si="22"/>
        <v>-164945.1</v>
      </c>
    </row>
    <row r="352" spans="1:16" hidden="1">
      <c r="A352" s="96" t="str">
        <f>IF(I352&lt;&gt;"",VLOOKUP(G352,'TB Mapping'!A:D,3,0),"")</f>
        <v>Other Income (indicating nature) [Rs. in Crores]</v>
      </c>
      <c r="B352" s="96">
        <f>IF(I352&lt;&gt;"",VLOOKUP(G352,'TB Mapping'!A:D,4,0),"")</f>
        <v>0</v>
      </c>
      <c r="C352" s="98">
        <f t="shared" si="23"/>
        <v>-3.5842800000000005E-3</v>
      </c>
      <c r="D352" s="183">
        <f t="shared" si="24"/>
        <v>-3.5842800000000005E-3</v>
      </c>
      <c r="E352" s="183">
        <f>VLOOKUP(G352,'TB Mapping'!A:E,5,0)</f>
        <v>0</v>
      </c>
      <c r="F352" s="218" t="s">
        <v>100</v>
      </c>
      <c r="G352" s="218" t="s">
        <v>415</v>
      </c>
      <c r="H352" s="218" t="s">
        <v>416</v>
      </c>
      <c r="I352" s="218" t="s">
        <v>500</v>
      </c>
      <c r="J352" s="219">
        <v>0</v>
      </c>
      <c r="K352" s="219">
        <v>0</v>
      </c>
      <c r="L352" s="219">
        <v>1737.2</v>
      </c>
      <c r="M352" s="219">
        <v>37580</v>
      </c>
      <c r="N352" s="219">
        <v>0</v>
      </c>
      <c r="O352" s="219">
        <v>35842.800000000003</v>
      </c>
      <c r="P352" s="85">
        <f t="shared" si="22"/>
        <v>-35842.800000000003</v>
      </c>
    </row>
    <row r="353" spans="1:16">
      <c r="A353" s="96" t="str">
        <f>IF(I353&lt;&gt;"",VLOOKUP(G353,'TB Mapping'!A:D,3,0),"")</f>
        <v>Management Fees [Rs. in Crores]</v>
      </c>
      <c r="B353" s="96" t="str">
        <f>IF(I353&lt;&gt;"",VLOOKUP(G353,'TB Mapping'!A:D,4,0),"")</f>
        <v>Total Recurring Expenses of the Scheme (including 6.1 and 6.2) [Rs. in Crores]</v>
      </c>
      <c r="C353" s="98">
        <f t="shared" si="23"/>
        <v>4.6836471000000005E-2</v>
      </c>
      <c r="D353" s="183">
        <f t="shared" si="24"/>
        <v>4.6836471000000005E-2</v>
      </c>
      <c r="E353" s="183" t="str">
        <f>VLOOKUP(G353,'TB Mapping'!A:E,5,0)</f>
        <v>Regular Plan</v>
      </c>
      <c r="F353" s="218" t="s">
        <v>100</v>
      </c>
      <c r="G353" s="218" t="s">
        <v>207</v>
      </c>
      <c r="H353" s="218" t="s">
        <v>208</v>
      </c>
      <c r="I353" s="218" t="s">
        <v>500</v>
      </c>
      <c r="J353" s="219">
        <v>0</v>
      </c>
      <c r="K353" s="219">
        <v>0</v>
      </c>
      <c r="L353" s="219">
        <v>768479.25</v>
      </c>
      <c r="M353" s="219">
        <v>300114.53999999998</v>
      </c>
      <c r="N353" s="219">
        <v>468364.71</v>
      </c>
      <c r="O353" s="219">
        <v>0</v>
      </c>
      <c r="P353" s="85">
        <f t="shared" si="22"/>
        <v>468364.71</v>
      </c>
    </row>
    <row r="354" spans="1:16">
      <c r="A354" s="96" t="str">
        <f>IF(I354&lt;&gt;"",VLOOKUP(G354,'TB Mapping'!A:D,3,0),"")</f>
        <v>Management Fees [Rs. in Crores]</v>
      </c>
      <c r="B354" s="96" t="str">
        <f>IF(I354&lt;&gt;"",VLOOKUP(G354,'TB Mapping'!A:D,4,0),"")</f>
        <v>Total Recurring Expenses of the Scheme (including 6.1 and 6.2) [Rs. in Crores]</v>
      </c>
      <c r="C354" s="98">
        <f t="shared" si="23"/>
        <v>3.8071591000000002E-2</v>
      </c>
      <c r="D354" s="183">
        <f t="shared" si="24"/>
        <v>3.8071590999999995E-2</v>
      </c>
      <c r="E354" s="183" t="str">
        <f>VLOOKUP(G354,'TB Mapping'!A:E,5,0)</f>
        <v>Direct Plan</v>
      </c>
      <c r="F354" s="218" t="s">
        <v>100</v>
      </c>
      <c r="G354" s="218" t="s">
        <v>227</v>
      </c>
      <c r="H354" s="218" t="s">
        <v>228</v>
      </c>
      <c r="I354" s="218" t="s">
        <v>500</v>
      </c>
      <c r="J354" s="219">
        <v>0</v>
      </c>
      <c r="K354" s="219">
        <v>0</v>
      </c>
      <c r="L354" s="219">
        <v>624203.78</v>
      </c>
      <c r="M354" s="219">
        <v>243487.87</v>
      </c>
      <c r="N354" s="219">
        <v>380715.91</v>
      </c>
      <c r="O354" s="219">
        <v>0</v>
      </c>
      <c r="P354" s="85">
        <f t="shared" si="22"/>
        <v>380715.91</v>
      </c>
    </row>
    <row r="355" spans="1:16">
      <c r="A355" s="96" t="str">
        <f>IF(I355&lt;&gt;"",VLOOKUP(G355,'TB Mapping'!A:D,3,0),"")</f>
        <v xml:space="preserve">    - Other expenses</v>
      </c>
      <c r="B355" s="96" t="str">
        <f>IF(I355&lt;&gt;"",VLOOKUP(G355,'TB Mapping'!A:D,4,0),"")</f>
        <v>Total Recurring Expenses of the Scheme (including 6.1 and 6.2) [Rs. in Crores]</v>
      </c>
      <c r="C355" s="98">
        <f t="shared" si="23"/>
        <v>3.3556068000000008E-2</v>
      </c>
      <c r="D355" s="183">
        <f t="shared" si="24"/>
        <v>3.3556068000000001E-2</v>
      </c>
      <c r="E355" s="183" t="str">
        <f>VLOOKUP(G355,'TB Mapping'!A:E,5,0)</f>
        <v>Regular Plan</v>
      </c>
      <c r="F355" s="218" t="s">
        <v>100</v>
      </c>
      <c r="G355" s="218" t="s">
        <v>255</v>
      </c>
      <c r="H355" s="218" t="s">
        <v>256</v>
      </c>
      <c r="I355" s="218" t="s">
        <v>500</v>
      </c>
      <c r="J355" s="219">
        <v>0</v>
      </c>
      <c r="K355" s="219">
        <v>0</v>
      </c>
      <c r="L355" s="219">
        <v>360814.96</v>
      </c>
      <c r="M355" s="219">
        <v>25254.28</v>
      </c>
      <c r="N355" s="219">
        <v>335560.68</v>
      </c>
      <c r="O355" s="219">
        <v>0</v>
      </c>
      <c r="P355" s="85">
        <f t="shared" si="22"/>
        <v>335560.68</v>
      </c>
    </row>
    <row r="356" spans="1:16">
      <c r="A356" s="96" t="str">
        <f>IF(I356&lt;&gt;"",VLOOKUP(G356,'TB Mapping'!A:D,3,0),"")</f>
        <v xml:space="preserve">    - Other expenses</v>
      </c>
      <c r="B356" s="96" t="str">
        <f>IF(I356&lt;&gt;"",VLOOKUP(G356,'TB Mapping'!A:D,4,0),"")</f>
        <v>Total Recurring Expenses of the Scheme (including 6.1 and 6.2) [Rs. in Crores]</v>
      </c>
      <c r="C356" s="98">
        <f t="shared" si="23"/>
        <v>2.7276452000000003E-2</v>
      </c>
      <c r="D356" s="183">
        <f t="shared" si="24"/>
        <v>2.7276452000000003E-2</v>
      </c>
      <c r="E356" s="183" t="str">
        <f>VLOOKUP(G356,'TB Mapping'!A:E,5,0)</f>
        <v>Direct Plan</v>
      </c>
      <c r="F356" s="218" t="s">
        <v>100</v>
      </c>
      <c r="G356" s="218" t="s">
        <v>275</v>
      </c>
      <c r="H356" s="218" t="s">
        <v>276</v>
      </c>
      <c r="I356" s="218" t="s">
        <v>500</v>
      </c>
      <c r="J356" s="219">
        <v>0</v>
      </c>
      <c r="K356" s="219">
        <v>0</v>
      </c>
      <c r="L356" s="219">
        <v>293155.76</v>
      </c>
      <c r="M356" s="219">
        <v>20391.240000000002</v>
      </c>
      <c r="N356" s="219">
        <v>272764.52</v>
      </c>
      <c r="O356" s="219">
        <v>0</v>
      </c>
      <c r="P356" s="85">
        <f t="shared" si="22"/>
        <v>272764.52</v>
      </c>
    </row>
    <row r="357" spans="1:16">
      <c r="A357" s="96" t="str">
        <f>IF(I357&lt;&gt;"",VLOOKUP(G357,'TB Mapping'!A:D,3,0),"")</f>
        <v xml:space="preserve">    - Commission</v>
      </c>
      <c r="B357" s="96" t="str">
        <f>IF(I357&lt;&gt;"",VLOOKUP(G357,'TB Mapping'!A:D,4,0),"")</f>
        <v>Total Recurring Expenses of the Scheme (including 6.1 and 6.2) [Rs. in Crores]</v>
      </c>
      <c r="C357" s="98">
        <f t="shared" si="23"/>
        <v>0.13001773699999999</v>
      </c>
      <c r="D357" s="183">
        <f t="shared" si="24"/>
        <v>0.13001773700000002</v>
      </c>
      <c r="E357" s="183" t="str">
        <f>VLOOKUP(G357,'TB Mapping'!A:E,5,0)</f>
        <v>Regular Plan</v>
      </c>
      <c r="F357" s="218" t="s">
        <v>100</v>
      </c>
      <c r="G357" s="218" t="s">
        <v>294</v>
      </c>
      <c r="H357" s="218" t="s">
        <v>286</v>
      </c>
      <c r="I357" s="218" t="s">
        <v>500</v>
      </c>
      <c r="J357" s="219">
        <v>0</v>
      </c>
      <c r="K357" s="219">
        <v>0</v>
      </c>
      <c r="L357" s="219">
        <v>1452849.45</v>
      </c>
      <c r="M357" s="219">
        <v>152672.07999999999</v>
      </c>
      <c r="N357" s="219">
        <v>1300177.3700000001</v>
      </c>
      <c r="O357" s="219">
        <v>0</v>
      </c>
      <c r="P357" s="85">
        <f t="shared" si="22"/>
        <v>1300177.3700000001</v>
      </c>
    </row>
    <row r="358" spans="1:16">
      <c r="A358" s="96" t="str">
        <f>IF(I358&lt;&gt;"",VLOOKUP(G358,'TB Mapping'!A:D,3,0),"")</f>
        <v xml:space="preserve">    - Other expenses</v>
      </c>
      <c r="B358" s="96" t="str">
        <f>IF(I358&lt;&gt;"",VLOOKUP(G358,'TB Mapping'!A:D,4,0),"")</f>
        <v>Total Recurring Expenses of the Scheme (including 6.1 and 6.2) [Rs. in Crores]</v>
      </c>
      <c r="C358" s="98">
        <f t="shared" si="23"/>
        <v>7.6417250000000003E-3</v>
      </c>
      <c r="D358" s="183">
        <f t="shared" si="24"/>
        <v>7.6417250000000003E-3</v>
      </c>
      <c r="E358" s="183">
        <f>VLOOKUP(G358,'TB Mapping'!A:E,5,0)</f>
        <v>0</v>
      </c>
      <c r="F358" s="218" t="s">
        <v>100</v>
      </c>
      <c r="G358" s="218" t="s">
        <v>300</v>
      </c>
      <c r="H358" s="218" t="s">
        <v>301</v>
      </c>
      <c r="I358" s="218" t="s">
        <v>500</v>
      </c>
      <c r="J358" s="219">
        <v>0</v>
      </c>
      <c r="K358" s="219">
        <v>0</v>
      </c>
      <c r="L358" s="219">
        <v>125341.45</v>
      </c>
      <c r="M358" s="219">
        <v>48924.2</v>
      </c>
      <c r="N358" s="219">
        <v>76417.25</v>
      </c>
      <c r="O358" s="219">
        <v>0</v>
      </c>
      <c r="P358" s="85">
        <f t="shared" si="22"/>
        <v>76417.25</v>
      </c>
    </row>
    <row r="359" spans="1:16">
      <c r="A359" s="96" t="str">
        <f>IF(I359&lt;&gt;"",VLOOKUP(G359,'TB Mapping'!A:D,3,0),"")</f>
        <v xml:space="preserve">    - Other expenses</v>
      </c>
      <c r="B359" s="96" t="str">
        <f>IF(I359&lt;&gt;"",VLOOKUP(G359,'TB Mapping'!A:D,4,0),"")</f>
        <v>Total Recurring Expenses of the Scheme (including 6.1 and 6.2) [Rs. in Crores]</v>
      </c>
      <c r="C359" s="98">
        <f t="shared" si="23"/>
        <v>7.6417250000000003E-3</v>
      </c>
      <c r="D359" s="183">
        <f t="shared" si="24"/>
        <v>7.6417250000000003E-3</v>
      </c>
      <c r="E359" s="183">
        <f>VLOOKUP(G359,'TB Mapping'!A:E,5,0)</f>
        <v>0</v>
      </c>
      <c r="F359" s="218" t="s">
        <v>100</v>
      </c>
      <c r="G359" s="218" t="s">
        <v>302</v>
      </c>
      <c r="H359" s="218" t="s">
        <v>303</v>
      </c>
      <c r="I359" s="218" t="s">
        <v>500</v>
      </c>
      <c r="J359" s="219">
        <v>0</v>
      </c>
      <c r="K359" s="219">
        <v>0</v>
      </c>
      <c r="L359" s="219">
        <v>125341.45</v>
      </c>
      <c r="M359" s="219">
        <v>48924.2</v>
      </c>
      <c r="N359" s="219">
        <v>76417.25</v>
      </c>
      <c r="O359" s="219">
        <v>0</v>
      </c>
      <c r="P359" s="85">
        <f t="shared" si="22"/>
        <v>76417.25</v>
      </c>
    </row>
    <row r="360" spans="1:16">
      <c r="A360" s="96" t="str">
        <f>IF(I360&lt;&gt;"",VLOOKUP(G360,'TB Mapping'!A:D,3,0),"")</f>
        <v>Exp Paid</v>
      </c>
      <c r="B360" s="96">
        <f>IF(I360&lt;&gt;"",VLOOKUP(G360,'TB Mapping'!A:D,4,0),"")</f>
        <v>0</v>
      </c>
      <c r="C360" s="98">
        <f t="shared" si="23"/>
        <v>-6.0832520000000008E-2</v>
      </c>
      <c r="D360" s="183">
        <f t="shared" si="24"/>
        <v>-6.0832519999999994E-2</v>
      </c>
      <c r="E360" s="183">
        <f>VLOOKUP(G360,'TB Mapping'!A:E,5,0)</f>
        <v>0</v>
      </c>
      <c r="F360" s="218" t="s">
        <v>100</v>
      </c>
      <c r="G360" s="218" t="s">
        <v>304</v>
      </c>
      <c r="H360" s="218" t="s">
        <v>305</v>
      </c>
      <c r="I360" s="218" t="s">
        <v>500</v>
      </c>
      <c r="J360" s="219">
        <v>0</v>
      </c>
      <c r="K360" s="219">
        <v>0</v>
      </c>
      <c r="L360" s="219">
        <v>4149.72</v>
      </c>
      <c r="M360" s="219">
        <v>612474.92000000004</v>
      </c>
      <c r="N360" s="219">
        <v>0</v>
      </c>
      <c r="O360" s="219">
        <v>608325.19999999995</v>
      </c>
      <c r="P360" s="85">
        <f t="shared" si="22"/>
        <v>-608325.19999999995</v>
      </c>
    </row>
    <row r="361" spans="1:16">
      <c r="A361" s="96" t="str">
        <f>IF(I361&lt;&gt;"",VLOOKUP(G361,'TB Mapping'!A:D,3,0),"")</f>
        <v>Exp paid</v>
      </c>
      <c r="B361" s="96">
        <f>IF(I361&lt;&gt;"",VLOOKUP(G361,'TB Mapping'!A:D,4,0),"")</f>
        <v>0</v>
      </c>
      <c r="C361" s="98">
        <f t="shared" si="23"/>
        <v>8.8500000000000002E-3</v>
      </c>
      <c r="D361" s="183">
        <f t="shared" si="24"/>
        <v>8.8500000000000002E-3</v>
      </c>
      <c r="E361" s="183">
        <f>VLOOKUP(G361,'TB Mapping'!A:E,5,0)</f>
        <v>0</v>
      </c>
      <c r="F361" s="218" t="s">
        <v>100</v>
      </c>
      <c r="G361" s="218" t="s">
        <v>427</v>
      </c>
      <c r="H361" s="218" t="s">
        <v>428</v>
      </c>
      <c r="I361" s="218" t="s">
        <v>500</v>
      </c>
      <c r="J361" s="219">
        <v>0</v>
      </c>
      <c r="K361" s="219">
        <v>0</v>
      </c>
      <c r="L361" s="219">
        <v>88500</v>
      </c>
      <c r="M361" s="219">
        <v>0</v>
      </c>
      <c r="N361" s="219">
        <v>88500</v>
      </c>
      <c r="O361" s="219">
        <v>0</v>
      </c>
      <c r="P361" s="85">
        <f t="shared" si="22"/>
        <v>88500</v>
      </c>
    </row>
    <row r="362" spans="1:16">
      <c r="A362" s="96" t="str">
        <f>IF(I362&lt;&gt;"",VLOOKUP(G362,'TB Mapping'!A:D,3,0),"")</f>
        <v>Exp Paid</v>
      </c>
      <c r="B362" s="96">
        <f>IF(I362&lt;&gt;"",VLOOKUP(G362,'TB Mapping'!A:D,4,0),"")</f>
        <v>0</v>
      </c>
      <c r="C362" s="98">
        <f t="shared" si="23"/>
        <v>4.2553299999999999E-3</v>
      </c>
      <c r="D362" s="183">
        <f t="shared" si="24"/>
        <v>4.2553299999999999E-3</v>
      </c>
      <c r="E362" s="183">
        <f>VLOOKUP(G362,'TB Mapping'!A:E,5,0)</f>
        <v>0</v>
      </c>
      <c r="F362" s="218" t="s">
        <v>100</v>
      </c>
      <c r="G362" s="218" t="s">
        <v>313</v>
      </c>
      <c r="H362" s="218" t="s">
        <v>314</v>
      </c>
      <c r="I362" s="218" t="s">
        <v>500</v>
      </c>
      <c r="J362" s="219">
        <v>0</v>
      </c>
      <c r="K362" s="219">
        <v>0</v>
      </c>
      <c r="L362" s="219">
        <v>42553.3</v>
      </c>
      <c r="M362" s="219">
        <v>0</v>
      </c>
      <c r="N362" s="219">
        <v>42553.3</v>
      </c>
      <c r="O362" s="219">
        <v>0</v>
      </c>
      <c r="P362" s="85">
        <f t="shared" si="22"/>
        <v>42553.3</v>
      </c>
    </row>
    <row r="363" spans="1:16">
      <c r="A363" s="96" t="str">
        <f>IF(I363&lt;&gt;"",VLOOKUP(G363,'TB Mapping'!A:D,3,0),"")</f>
        <v>Exp Paid</v>
      </c>
      <c r="B363" s="96">
        <f>IF(I363&lt;&gt;"",VLOOKUP(G363,'TB Mapping'!A:D,4,0),"")</f>
        <v>0</v>
      </c>
      <c r="C363" s="98">
        <f t="shared" si="23"/>
        <v>6.8826399999999998E-3</v>
      </c>
      <c r="D363" s="183">
        <f t="shared" si="24"/>
        <v>6.8826399999999998E-3</v>
      </c>
      <c r="E363" s="183">
        <f>VLOOKUP(G363,'TB Mapping'!A:E,5,0)</f>
        <v>0</v>
      </c>
      <c r="F363" s="218" t="s">
        <v>100</v>
      </c>
      <c r="G363" s="218" t="s">
        <v>475</v>
      </c>
      <c r="H363" s="218" t="s">
        <v>476</v>
      </c>
      <c r="I363" s="218" t="s">
        <v>500</v>
      </c>
      <c r="J363" s="219">
        <v>0</v>
      </c>
      <c r="K363" s="219">
        <v>0</v>
      </c>
      <c r="L363" s="219">
        <v>68826.399999999994</v>
      </c>
      <c r="M363" s="219">
        <v>0</v>
      </c>
      <c r="N363" s="219">
        <v>68826.399999999994</v>
      </c>
      <c r="O363" s="219">
        <v>0</v>
      </c>
      <c r="P363" s="85">
        <f t="shared" si="22"/>
        <v>68826.399999999994</v>
      </c>
    </row>
    <row r="364" spans="1:16">
      <c r="A364" s="96" t="str">
        <f>IF(I364&lt;&gt;"",VLOOKUP(G364,'TB Mapping'!A:D,3,0),"")</f>
        <v>Exp Paid</v>
      </c>
      <c r="B364" s="96">
        <f>IF(I364&lt;&gt;"",VLOOKUP(G364,'TB Mapping'!A:D,4,0),"")</f>
        <v>0</v>
      </c>
      <c r="C364" s="98">
        <f t="shared" si="23"/>
        <v>1.9612880000000003E-3</v>
      </c>
      <c r="D364" s="183">
        <f t="shared" si="24"/>
        <v>1.9612880000000003E-3</v>
      </c>
      <c r="E364" s="183">
        <f>VLOOKUP(G364,'TB Mapping'!A:E,5,0)</f>
        <v>0</v>
      </c>
      <c r="F364" s="218" t="s">
        <v>100</v>
      </c>
      <c r="G364" s="218" t="s">
        <v>444</v>
      </c>
      <c r="H364" s="218" t="s">
        <v>238</v>
      </c>
      <c r="I364" s="218" t="s">
        <v>500</v>
      </c>
      <c r="J364" s="219">
        <v>0</v>
      </c>
      <c r="K364" s="219">
        <v>0</v>
      </c>
      <c r="L364" s="219">
        <v>19612.88</v>
      </c>
      <c r="M364" s="219">
        <v>0</v>
      </c>
      <c r="N364" s="219">
        <v>19612.88</v>
      </c>
      <c r="O364" s="219">
        <v>0</v>
      </c>
      <c r="P364" s="85">
        <f t="shared" si="22"/>
        <v>19612.88</v>
      </c>
    </row>
    <row r="365" spans="1:16">
      <c r="A365" s="96" t="str">
        <f>IF(I365&lt;&gt;"",VLOOKUP(G365,'TB Mapping'!A:D,3,0),"")</f>
        <v>Exp Paid</v>
      </c>
      <c r="B365" s="96">
        <f>IF(I365&lt;&gt;"",VLOOKUP(G365,'TB Mapping'!A:D,4,0),"")</f>
        <v>0</v>
      </c>
      <c r="C365" s="98">
        <f t="shared" si="23"/>
        <v>2.1276649999999999E-3</v>
      </c>
      <c r="D365" s="183">
        <f t="shared" si="24"/>
        <v>2.1276649999999999E-3</v>
      </c>
      <c r="E365" s="183">
        <f>VLOOKUP(G365,'TB Mapping'!A:E,5,0)</f>
        <v>0</v>
      </c>
      <c r="F365" s="218" t="s">
        <v>100</v>
      </c>
      <c r="G365" s="218" t="s">
        <v>909</v>
      </c>
      <c r="H365" s="218" t="s">
        <v>910</v>
      </c>
      <c r="I365" s="218" t="s">
        <v>500</v>
      </c>
      <c r="J365" s="219">
        <v>0</v>
      </c>
      <c r="K365" s="219">
        <v>0</v>
      </c>
      <c r="L365" s="219">
        <v>21276.65</v>
      </c>
      <c r="M365" s="219">
        <v>0</v>
      </c>
      <c r="N365" s="219">
        <v>21276.65</v>
      </c>
      <c r="O365" s="219">
        <v>0</v>
      </c>
      <c r="P365" s="85">
        <f t="shared" si="22"/>
        <v>21276.65</v>
      </c>
    </row>
    <row r="366" spans="1:16">
      <c r="A366" s="96" t="str">
        <f>IF(I366&lt;&gt;"",VLOOKUP(G366,'TB Mapping'!A:D,3,0),"")</f>
        <v>Exp Paid</v>
      </c>
      <c r="B366" s="96">
        <f>IF(I366&lt;&gt;"",VLOOKUP(G366,'TB Mapping'!A:D,4,0),"")</f>
        <v>0</v>
      </c>
      <c r="C366" s="98">
        <f t="shared" si="23"/>
        <v>5.1150499999999999E-4</v>
      </c>
      <c r="D366" s="183">
        <f t="shared" si="24"/>
        <v>5.1150499999999999E-4</v>
      </c>
      <c r="E366" s="183">
        <f>VLOOKUP(G366,'TB Mapping'!A:E,5,0)</f>
        <v>0</v>
      </c>
      <c r="F366" s="218" t="s">
        <v>100</v>
      </c>
      <c r="G366" s="218" t="s">
        <v>611</v>
      </c>
      <c r="H366" s="218" t="s">
        <v>612</v>
      </c>
      <c r="I366" s="218" t="s">
        <v>500</v>
      </c>
      <c r="J366" s="219">
        <v>0</v>
      </c>
      <c r="K366" s="219">
        <v>0</v>
      </c>
      <c r="L366" s="219">
        <v>5115.05</v>
      </c>
      <c r="M366" s="219">
        <v>0</v>
      </c>
      <c r="N366" s="219">
        <v>5115.05</v>
      </c>
      <c r="O366" s="219">
        <v>0</v>
      </c>
      <c r="P366" s="85">
        <f t="shared" si="22"/>
        <v>5115.05</v>
      </c>
    </row>
    <row r="367" spans="1:16">
      <c r="A367" s="96" t="str">
        <f>IF(I367&lt;&gt;"",VLOOKUP(G367,'TB Mapping'!A:D,3,0),"")</f>
        <v>Exp Paid</v>
      </c>
      <c r="B367" s="96">
        <f>IF(I367&lt;&gt;"",VLOOKUP(G367,'TB Mapping'!A:D,4,0),"")</f>
        <v>0</v>
      </c>
      <c r="C367" s="98">
        <f t="shared" si="23"/>
        <v>2.9972206000000001E-2</v>
      </c>
      <c r="D367" s="183">
        <f t="shared" si="24"/>
        <v>2.9972206000000001E-2</v>
      </c>
      <c r="E367" s="183">
        <f>VLOOKUP(G367,'TB Mapping'!A:E,5,0)</f>
        <v>0</v>
      </c>
      <c r="F367" s="218" t="s">
        <v>100</v>
      </c>
      <c r="G367" s="218" t="s">
        <v>321</v>
      </c>
      <c r="H367" s="218" t="s">
        <v>322</v>
      </c>
      <c r="I367" s="218" t="s">
        <v>500</v>
      </c>
      <c r="J367" s="219">
        <v>0</v>
      </c>
      <c r="K367" s="219">
        <v>0</v>
      </c>
      <c r="L367" s="219">
        <v>299722.06</v>
      </c>
      <c r="M367" s="219">
        <v>0</v>
      </c>
      <c r="N367" s="219">
        <v>299722.06</v>
      </c>
      <c r="O367" s="219">
        <v>0</v>
      </c>
      <c r="P367" s="85">
        <f t="shared" si="22"/>
        <v>299722.06</v>
      </c>
    </row>
    <row r="368" spans="1:16">
      <c r="A368" s="96" t="str">
        <f>IF(I368&lt;&gt;"",VLOOKUP(G368,'TB Mapping'!A:D,3,0),"")</f>
        <v>Exp Paid</v>
      </c>
      <c r="B368" s="96">
        <f>IF(I368&lt;&gt;"",VLOOKUP(G368,'TB Mapping'!A:D,4,0),"")</f>
        <v>0</v>
      </c>
      <c r="C368" s="98">
        <f t="shared" si="23"/>
        <v>1.085836E-3</v>
      </c>
      <c r="D368" s="183">
        <f t="shared" si="24"/>
        <v>1.085836E-3</v>
      </c>
      <c r="E368" s="183">
        <f>VLOOKUP(G368,'TB Mapping'!A:E,5,0)</f>
        <v>0</v>
      </c>
      <c r="F368" s="218" t="s">
        <v>100</v>
      </c>
      <c r="G368" s="218" t="s">
        <v>323</v>
      </c>
      <c r="H368" s="218" t="s">
        <v>324</v>
      </c>
      <c r="I368" s="218" t="s">
        <v>500</v>
      </c>
      <c r="J368" s="219">
        <v>0</v>
      </c>
      <c r="K368" s="219">
        <v>0</v>
      </c>
      <c r="L368" s="219">
        <v>10858.36</v>
      </c>
      <c r="M368" s="219">
        <v>0</v>
      </c>
      <c r="N368" s="219">
        <v>10858.36</v>
      </c>
      <c r="O368" s="219">
        <v>0</v>
      </c>
      <c r="P368" s="85">
        <f t="shared" si="22"/>
        <v>10858.36</v>
      </c>
    </row>
    <row r="369" spans="1:16">
      <c r="A369" s="96" t="str">
        <f>IF(I369&lt;&gt;"",VLOOKUP(G369,'TB Mapping'!A:D,3,0),"")</f>
        <v>Exp Paid</v>
      </c>
      <c r="B369" s="96">
        <f>IF(I369&lt;&gt;"",VLOOKUP(G369,'TB Mapping'!A:D,4,0),"")</f>
        <v>0</v>
      </c>
      <c r="C369" s="98">
        <f t="shared" si="23"/>
        <v>1.6489E-3</v>
      </c>
      <c r="D369" s="183">
        <f t="shared" si="24"/>
        <v>1.6489E-3</v>
      </c>
      <c r="E369" s="183">
        <f>VLOOKUP(G369,'TB Mapping'!A:E,5,0)</f>
        <v>0</v>
      </c>
      <c r="F369" s="218" t="s">
        <v>100</v>
      </c>
      <c r="G369" s="218" t="s">
        <v>449</v>
      </c>
      <c r="H369" s="218" t="s">
        <v>450</v>
      </c>
      <c r="I369" s="218" t="s">
        <v>500</v>
      </c>
      <c r="J369" s="219">
        <v>0</v>
      </c>
      <c r="K369" s="219">
        <v>0</v>
      </c>
      <c r="L369" s="219">
        <v>16489</v>
      </c>
      <c r="M369" s="219">
        <v>0</v>
      </c>
      <c r="N369" s="219">
        <v>16489</v>
      </c>
      <c r="O369" s="219">
        <v>0</v>
      </c>
      <c r="P369" s="85">
        <f t="shared" si="22"/>
        <v>16489</v>
      </c>
    </row>
    <row r="370" spans="1:16">
      <c r="A370" s="96" t="str">
        <f>IF(I370&lt;&gt;"",VLOOKUP(G370,'TB Mapping'!A:D,3,0),"")</f>
        <v>Exp Paid</v>
      </c>
      <c r="B370" s="96">
        <f>IF(I370&lt;&gt;"",VLOOKUP(G370,'TB Mapping'!A:D,4,0),"")</f>
        <v>0</v>
      </c>
      <c r="C370" s="98">
        <f t="shared" si="23"/>
        <v>1.6621919999999998E-3</v>
      </c>
      <c r="D370" s="183">
        <f t="shared" si="24"/>
        <v>1.6621919999999998E-3</v>
      </c>
      <c r="E370" s="183">
        <f>VLOOKUP(G370,'TB Mapping'!A:E,5,0)</f>
        <v>0</v>
      </c>
      <c r="F370" s="218" t="s">
        <v>100</v>
      </c>
      <c r="G370" s="218" t="s">
        <v>453</v>
      </c>
      <c r="H370" s="218" t="s">
        <v>454</v>
      </c>
      <c r="I370" s="218" t="s">
        <v>500</v>
      </c>
      <c r="J370" s="219">
        <v>0</v>
      </c>
      <c r="K370" s="219">
        <v>0</v>
      </c>
      <c r="L370" s="219">
        <v>18696.78</v>
      </c>
      <c r="M370" s="219">
        <v>2074.86</v>
      </c>
      <c r="N370" s="219">
        <v>16621.919999999998</v>
      </c>
      <c r="O370" s="219">
        <v>0</v>
      </c>
      <c r="P370" s="85">
        <f t="shared" si="22"/>
        <v>16621.919999999998</v>
      </c>
    </row>
    <row r="371" spans="1:16">
      <c r="A371" s="96" t="str">
        <f>IF(I371&lt;&gt;"",VLOOKUP(G371,'TB Mapping'!A:D,3,0),"")</f>
        <v>Exp Paid</v>
      </c>
      <c r="B371" s="96">
        <f>IF(I371&lt;&gt;"",VLOOKUP(G371,'TB Mapping'!A:D,4,0),"")</f>
        <v>0</v>
      </c>
      <c r="C371" s="98">
        <f t="shared" si="23"/>
        <v>1.6621919999999998E-3</v>
      </c>
      <c r="D371" s="183">
        <f t="shared" si="24"/>
        <v>1.6621919999999998E-3</v>
      </c>
      <c r="E371" s="183">
        <f>VLOOKUP(G371,'TB Mapping'!A:E,5,0)</f>
        <v>0</v>
      </c>
      <c r="F371" s="218" t="s">
        <v>100</v>
      </c>
      <c r="G371" s="218" t="s">
        <v>455</v>
      </c>
      <c r="H371" s="218" t="s">
        <v>456</v>
      </c>
      <c r="I371" s="218" t="s">
        <v>500</v>
      </c>
      <c r="J371" s="219">
        <v>0</v>
      </c>
      <c r="K371" s="219">
        <v>0</v>
      </c>
      <c r="L371" s="219">
        <v>18696.78</v>
      </c>
      <c r="M371" s="219">
        <v>2074.86</v>
      </c>
      <c r="N371" s="219">
        <v>16621.919999999998</v>
      </c>
      <c r="O371" s="219">
        <v>0</v>
      </c>
      <c r="P371" s="85">
        <f t="shared" si="22"/>
        <v>16621.919999999998</v>
      </c>
    </row>
    <row r="372" spans="1:16">
      <c r="A372" s="96" t="str">
        <f>IF(I372&lt;&gt;"",VLOOKUP(G372,'TB Mapping'!A:D,3,0),"")</f>
        <v>Exp Paid</v>
      </c>
      <c r="B372" s="96">
        <f>IF(I372&lt;&gt;"",VLOOKUP(G372,'TB Mapping'!A:D,4,0),"")</f>
        <v>0</v>
      </c>
      <c r="C372" s="98">
        <f t="shared" ref="C372:C386" si="26">IFERROR((L372-M372)/10000000,0)</f>
        <v>2.1276599999999998E-4</v>
      </c>
      <c r="D372" s="183">
        <f t="shared" ref="D372:D386" si="27">IFERROR((N372-O372)/10000000,0)</f>
        <v>2.1276599999999998E-4</v>
      </c>
      <c r="E372" s="183">
        <f>VLOOKUP(G372,'TB Mapping'!A:E,5,0)</f>
        <v>0</v>
      </c>
      <c r="F372" s="218" t="s">
        <v>100</v>
      </c>
      <c r="G372" s="218" t="s">
        <v>613</v>
      </c>
      <c r="H372" s="218" t="s">
        <v>614</v>
      </c>
      <c r="I372" s="218" t="s">
        <v>500</v>
      </c>
      <c r="J372" s="219">
        <v>0</v>
      </c>
      <c r="K372" s="219">
        <v>0</v>
      </c>
      <c r="L372" s="219">
        <v>2127.66</v>
      </c>
      <c r="M372" s="219">
        <v>0</v>
      </c>
      <c r="N372" s="219">
        <v>2127.66</v>
      </c>
      <c r="O372" s="219">
        <v>0</v>
      </c>
      <c r="P372" s="85">
        <f t="shared" si="22"/>
        <v>2127.66</v>
      </c>
    </row>
    <row r="373" spans="1:16">
      <c r="A373" s="96" t="str">
        <f>IF(I373&lt;&gt;"",VLOOKUP(G373,'TB Mapping'!A:D,3,0),"")</f>
        <v xml:space="preserve">    - Other expenses</v>
      </c>
      <c r="B373" s="96" t="str">
        <f>IF(I373&lt;&gt;"",VLOOKUP(G373,'TB Mapping'!A:D,4,0),"")</f>
        <v>Total Recurring Expenses of the Scheme (including 6.1 and 6.2) [Rs. in Crores]</v>
      </c>
      <c r="C373" s="98">
        <f t="shared" si="26"/>
        <v>0.47274913800000001</v>
      </c>
      <c r="D373" s="183">
        <f t="shared" si="27"/>
        <v>0.47274913800000001</v>
      </c>
      <c r="E373" s="183">
        <f>VLOOKUP(G373,'TB Mapping'!A:E,5,0)</f>
        <v>0</v>
      </c>
      <c r="F373" s="218" t="s">
        <v>100</v>
      </c>
      <c r="G373" s="218" t="s">
        <v>430</v>
      </c>
      <c r="H373" s="218" t="s">
        <v>431</v>
      </c>
      <c r="I373" s="218" t="s">
        <v>500</v>
      </c>
      <c r="J373" s="219">
        <v>0</v>
      </c>
      <c r="K373" s="219">
        <v>0</v>
      </c>
      <c r="L373" s="219">
        <v>4727491.38</v>
      </c>
      <c r="M373" s="219">
        <v>0</v>
      </c>
      <c r="N373" s="219">
        <v>4727491.38</v>
      </c>
      <c r="O373" s="219">
        <v>0</v>
      </c>
      <c r="P373" s="85">
        <f t="shared" si="22"/>
        <v>4727491.38</v>
      </c>
    </row>
    <row r="374" spans="1:16" hidden="1">
      <c r="A374" s="96" t="str">
        <f>IF(I374&lt;&gt;"",VLOOKUP(G374,'TB Mapping'!A:D,3,0),"")</f>
        <v/>
      </c>
      <c r="B374" s="96" t="str">
        <f>IF(I374&lt;&gt;"",VLOOKUP(G374,'TB Mapping'!A:D,4,0),"")</f>
        <v/>
      </c>
      <c r="C374" s="98">
        <f t="shared" si="26"/>
        <v>0</v>
      </c>
      <c r="D374" s="183">
        <f t="shared" si="27"/>
        <v>0</v>
      </c>
      <c r="E374" s="183" t="e">
        <f>VLOOKUP(G374,'TB Mapping'!A:E,5,0)</f>
        <v>#N/A</v>
      </c>
      <c r="F374" s="218" t="s">
        <v>495</v>
      </c>
      <c r="G374" s="218" t="s">
        <v>495</v>
      </c>
      <c r="H374" s="220" t="s">
        <v>619</v>
      </c>
      <c r="I374" s="218" t="s">
        <v>495</v>
      </c>
      <c r="J374" s="221">
        <v>0</v>
      </c>
      <c r="K374" s="221">
        <v>0</v>
      </c>
      <c r="L374" s="221">
        <v>175876318372.17001</v>
      </c>
      <c r="M374" s="221">
        <v>175876318372.17001</v>
      </c>
      <c r="N374" s="221">
        <v>4928413089.8299999</v>
      </c>
      <c r="O374" s="221">
        <v>4928413089.8299999</v>
      </c>
      <c r="P374" s="85">
        <f t="shared" si="22"/>
        <v>0</v>
      </c>
    </row>
    <row r="375" spans="1:16" hidden="1">
      <c r="A375" s="96" t="str">
        <f>IF(I375&lt;&gt;"",VLOOKUP(G375,'TB Mapping'!A:D,3,0),"")</f>
        <v/>
      </c>
      <c r="B375" s="96" t="str">
        <f>IF(I375&lt;&gt;"",VLOOKUP(G375,'TB Mapping'!A:D,4,0),"")</f>
        <v/>
      </c>
      <c r="C375" s="98">
        <f t="shared" si="26"/>
        <v>0</v>
      </c>
      <c r="D375" s="183">
        <f t="shared" si="27"/>
        <v>0</v>
      </c>
      <c r="E375" s="183" t="e">
        <f>VLOOKUP(G375,'TB Mapping'!A:E,5,0)</f>
        <v>#N/A</v>
      </c>
      <c r="P375" s="85">
        <f t="shared" si="22"/>
        <v>0</v>
      </c>
    </row>
    <row r="376" spans="1:16" hidden="1">
      <c r="A376" s="96" t="str">
        <f>IF(I376&lt;&gt;"",VLOOKUP(G376,'TB Mapping'!A:D,3,0),"")</f>
        <v/>
      </c>
      <c r="B376" s="96" t="str">
        <f>IF(I376&lt;&gt;"",VLOOKUP(G376,'TB Mapping'!A:D,4,0),"")</f>
        <v/>
      </c>
      <c r="C376" s="98">
        <f t="shared" si="26"/>
        <v>0</v>
      </c>
      <c r="D376" s="183">
        <f t="shared" si="27"/>
        <v>0</v>
      </c>
      <c r="E376" s="183" t="e">
        <f>VLOOKUP(G376,'TB Mapping'!A:E,5,0)</f>
        <v>#N/A</v>
      </c>
      <c r="P376" s="85">
        <f t="shared" si="22"/>
        <v>0</v>
      </c>
    </row>
    <row r="377" spans="1:16" hidden="1">
      <c r="A377" s="96" t="str">
        <f>IF(I377&lt;&gt;"",VLOOKUP(G377,'TB Mapping'!A:D,3,0),"")</f>
        <v/>
      </c>
      <c r="B377" s="96" t="str">
        <f>IF(I377&lt;&gt;"",VLOOKUP(G377,'TB Mapping'!A:D,4,0),"")</f>
        <v/>
      </c>
      <c r="C377" s="98">
        <f t="shared" si="26"/>
        <v>0</v>
      </c>
      <c r="D377" s="183">
        <f t="shared" si="27"/>
        <v>0</v>
      </c>
      <c r="E377" s="183" t="e">
        <f>VLOOKUP(G377,'TB Mapping'!A:E,5,0)</f>
        <v>#N/A</v>
      </c>
      <c r="P377" s="85">
        <f t="shared" si="22"/>
        <v>0</v>
      </c>
    </row>
    <row r="378" spans="1:16" hidden="1">
      <c r="A378" s="96" t="str">
        <f>IF(I378&lt;&gt;"",VLOOKUP(G378,'TB Mapping'!A:D,3,0),"")</f>
        <v/>
      </c>
      <c r="B378" s="96" t="str">
        <f>IF(I378&lt;&gt;"",VLOOKUP(G378,'TB Mapping'!A:D,4,0),"")</f>
        <v/>
      </c>
      <c r="C378" s="98">
        <f t="shared" si="26"/>
        <v>0</v>
      </c>
      <c r="D378" s="183">
        <f t="shared" si="27"/>
        <v>0</v>
      </c>
      <c r="E378" s="183" t="e">
        <f>VLOOKUP(G378,'TB Mapping'!A:E,5,0)</f>
        <v>#N/A</v>
      </c>
      <c r="P378" s="85">
        <f t="shared" si="22"/>
        <v>0</v>
      </c>
    </row>
    <row r="379" spans="1:16" hidden="1">
      <c r="A379" s="96" t="str">
        <f>IF(I379&lt;&gt;"",VLOOKUP(G379,'TB Mapping'!A:D,3,0),"")</f>
        <v/>
      </c>
      <c r="B379" s="96" t="str">
        <f>IF(I379&lt;&gt;"",VLOOKUP(G379,'TB Mapping'!A:D,4,0),"")</f>
        <v/>
      </c>
      <c r="C379" s="98">
        <f t="shared" si="26"/>
        <v>0</v>
      </c>
      <c r="D379" s="183">
        <f t="shared" si="27"/>
        <v>0</v>
      </c>
      <c r="E379" s="183" t="e">
        <f>VLOOKUP(G379,'TB Mapping'!A:E,5,0)</f>
        <v>#N/A</v>
      </c>
      <c r="P379" s="85">
        <f t="shared" si="22"/>
        <v>0</v>
      </c>
    </row>
    <row r="380" spans="1:16" hidden="1">
      <c r="A380" s="96" t="str">
        <f>IF(I380&lt;&gt;"",VLOOKUP(G380,'TB Mapping'!A:D,3,0),"")</f>
        <v/>
      </c>
      <c r="B380" s="96" t="str">
        <f>IF(I380&lt;&gt;"",VLOOKUP(G380,'TB Mapping'!A:D,4,0),"")</f>
        <v/>
      </c>
      <c r="C380" s="98">
        <f t="shared" si="26"/>
        <v>0</v>
      </c>
      <c r="D380" s="183">
        <f t="shared" si="27"/>
        <v>0</v>
      </c>
      <c r="E380" s="183" t="e">
        <f>VLOOKUP(G380,'TB Mapping'!A:E,5,0)</f>
        <v>#N/A</v>
      </c>
      <c r="P380" s="85">
        <f t="shared" si="22"/>
        <v>0</v>
      </c>
    </row>
    <row r="381" spans="1:16" hidden="1">
      <c r="A381" s="96" t="str">
        <f>IF(I381&lt;&gt;"",VLOOKUP(G381,'TB Mapping'!A:D,3,0),"")</f>
        <v/>
      </c>
      <c r="B381" s="96" t="str">
        <f>IF(I381&lt;&gt;"",VLOOKUP(G381,'TB Mapping'!A:D,4,0),"")</f>
        <v/>
      </c>
      <c r="C381" s="98">
        <f t="shared" si="26"/>
        <v>0</v>
      </c>
      <c r="D381" s="183">
        <f t="shared" si="27"/>
        <v>0</v>
      </c>
      <c r="E381" s="183" t="e">
        <f>VLOOKUP(G381,'TB Mapping'!A:E,5,0)</f>
        <v>#N/A</v>
      </c>
      <c r="P381" s="85">
        <f t="shared" si="22"/>
        <v>0</v>
      </c>
    </row>
    <row r="382" spans="1:16" hidden="1">
      <c r="A382" s="96" t="str">
        <f>IF(I382&lt;&gt;"",VLOOKUP(G382,'TB Mapping'!A:D,3,0),"")</f>
        <v/>
      </c>
      <c r="B382" s="96" t="str">
        <f>IF(I382&lt;&gt;"",VLOOKUP(G382,'TB Mapping'!A:D,4,0),"")</f>
        <v/>
      </c>
      <c r="C382" s="98">
        <f t="shared" si="26"/>
        <v>0</v>
      </c>
      <c r="D382" s="183">
        <f t="shared" si="27"/>
        <v>0</v>
      </c>
      <c r="E382" s="183" t="e">
        <f>VLOOKUP(G382,'TB Mapping'!A:E,5,0)</f>
        <v>#N/A</v>
      </c>
      <c r="P382" s="85">
        <f t="shared" si="22"/>
        <v>0</v>
      </c>
    </row>
    <row r="383" spans="1:16" hidden="1">
      <c r="A383" s="96" t="str">
        <f>IF(I383&lt;&gt;"",VLOOKUP(G383,'TB Mapping'!A:D,3,0),"")</f>
        <v/>
      </c>
      <c r="B383" s="96" t="str">
        <f>IF(I383&lt;&gt;"",VLOOKUP(G383,'TB Mapping'!A:D,4,0),"")</f>
        <v/>
      </c>
      <c r="C383" s="98">
        <f t="shared" si="26"/>
        <v>0</v>
      </c>
      <c r="D383" s="183">
        <f t="shared" si="27"/>
        <v>0</v>
      </c>
      <c r="E383" s="183" t="e">
        <f>VLOOKUP(G383,'TB Mapping'!A:E,5,0)</f>
        <v>#N/A</v>
      </c>
      <c r="P383" s="85">
        <f t="shared" si="22"/>
        <v>0</v>
      </c>
    </row>
    <row r="384" spans="1:16" hidden="1">
      <c r="A384" s="96" t="str">
        <f>IF(I384&lt;&gt;"",VLOOKUP(G384,'TB Mapping'!A:D,3,0),"")</f>
        <v/>
      </c>
      <c r="B384" s="96" t="str">
        <f>IF(I384&lt;&gt;"",VLOOKUP(G384,'TB Mapping'!A:D,4,0),"")</f>
        <v/>
      </c>
      <c r="C384" s="98">
        <f t="shared" si="26"/>
        <v>0</v>
      </c>
      <c r="D384" s="183">
        <f t="shared" si="27"/>
        <v>0</v>
      </c>
      <c r="E384" s="183" t="e">
        <f>VLOOKUP(G384,'TB Mapping'!A:E,5,0)</f>
        <v>#N/A</v>
      </c>
      <c r="P384" s="85">
        <f t="shared" si="22"/>
        <v>0</v>
      </c>
    </row>
    <row r="385" spans="1:16" hidden="1">
      <c r="A385" s="96" t="str">
        <f>IF(I385&lt;&gt;"",VLOOKUP(G385,'TB Mapping'!A:D,3,0),"")</f>
        <v/>
      </c>
      <c r="B385" s="96" t="str">
        <f>IF(I385&lt;&gt;"",VLOOKUP(G385,'TB Mapping'!A:D,4,0),"")</f>
        <v/>
      </c>
      <c r="C385" s="98">
        <f t="shared" si="26"/>
        <v>0</v>
      </c>
      <c r="D385" s="183">
        <f t="shared" si="27"/>
        <v>0</v>
      </c>
      <c r="E385" s="183" t="e">
        <f>VLOOKUP(G385,'TB Mapping'!A:E,5,0)</f>
        <v>#N/A</v>
      </c>
      <c r="P385" s="85">
        <f t="shared" si="22"/>
        <v>0</v>
      </c>
    </row>
    <row r="386" spans="1:16" hidden="1">
      <c r="A386" s="96" t="str">
        <f>IF(I386&lt;&gt;"",VLOOKUP(G386,'TB Mapping'!A:D,3,0),"")</f>
        <v/>
      </c>
      <c r="B386" s="96" t="str">
        <f>IF(I386&lt;&gt;"",VLOOKUP(G386,'TB Mapping'!A:D,4,0),"")</f>
        <v/>
      </c>
      <c r="C386" s="98">
        <f t="shared" si="26"/>
        <v>0</v>
      </c>
      <c r="D386" s="183">
        <f t="shared" si="27"/>
        <v>0</v>
      </c>
      <c r="E386" s="183" t="e">
        <f>VLOOKUP(G386,'TB Mapping'!A:E,5,0)</f>
        <v>#N/A</v>
      </c>
      <c r="P386" s="85">
        <f t="shared" si="22"/>
        <v>0</v>
      </c>
    </row>
  </sheetData>
  <autoFilter ref="A9:Q386" xr:uid="{4CFD63FB-C7D4-4847-ACF5-2351B1D71D57}">
    <filterColumn colId="6">
      <filters>
        <filter val="810010-EQU"/>
        <filter val="810300-RD"/>
        <filter val="810300-RDD"/>
        <filter val="810300-RG"/>
        <filter val="810300-RM"/>
        <filter val="810300-RQ"/>
        <filter val="810300-RW"/>
        <filter val="810300-ZD"/>
        <filter val="810300-ZDD"/>
        <filter val="810300-ZG"/>
        <filter val="810300-ZM"/>
        <filter val="810300-ZQ"/>
        <filter val="810300-ZW"/>
        <filter val="810325-RD"/>
        <filter val="810325-RDD"/>
        <filter val="810325-RG"/>
        <filter val="810325-RM"/>
        <filter val="810325-RQ"/>
        <filter val="810325-RW"/>
        <filter val="810325-ZD"/>
        <filter val="810325-ZDD"/>
        <filter val="810325-ZG"/>
        <filter val="810325-ZM"/>
        <filter val="810325-ZQ"/>
        <filter val="810325-ZW"/>
        <filter val="810328-RD"/>
        <filter val="810328-RDD"/>
        <filter val="810328-RG"/>
        <filter val="810328-RM"/>
        <filter val="810328-RQ"/>
        <filter val="810328-RW"/>
        <filter val="810705"/>
        <filter val="810707"/>
        <filter val="816000"/>
        <filter val="816005"/>
        <filter val="816007"/>
        <filter val="816008"/>
        <filter val="816012"/>
        <filter val="816015"/>
        <filter val="816018"/>
        <filter val="816021"/>
        <filter val="816025"/>
        <filter val="816027"/>
        <filter val="816031"/>
        <filter val="816034"/>
        <filter val="816039"/>
        <filter val="816042"/>
        <filter val="816055"/>
        <filter val="816067"/>
        <filter val="816080"/>
        <filter val="816180"/>
        <filter val="817005"/>
        <filter val="817012"/>
        <filter val="817014"/>
        <filter val="817015"/>
      </filters>
    </filterColumn>
    <filterColumn colId="9" showButton="0"/>
    <filterColumn colId="11" showButton="0"/>
    <filterColumn colId="13" showButton="0"/>
  </autoFilter>
  <mergeCells count="9">
    <mergeCell ref="J295:K295"/>
    <mergeCell ref="L295:M295"/>
    <mergeCell ref="N295:O295"/>
    <mergeCell ref="J9:K9"/>
    <mergeCell ref="L9:M9"/>
    <mergeCell ref="N9:O9"/>
    <mergeCell ref="J128:K128"/>
    <mergeCell ref="L128:M128"/>
    <mergeCell ref="N128:O1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96F4F-7D4D-439B-A624-0E421B90F122}">
  <dimension ref="A1:Z210"/>
  <sheetViews>
    <sheetView workbookViewId="0">
      <selection activeCell="O2" sqref="O2:O7"/>
    </sheetView>
  </sheetViews>
  <sheetFormatPr defaultRowHeight="14.5"/>
  <cols>
    <col min="1" max="1" width="9" bestFit="1" customWidth="1"/>
    <col min="2" max="2" width="10.54296875" bestFit="1" customWidth="1"/>
    <col min="3" max="3" width="19.26953125" bestFit="1" customWidth="1"/>
    <col min="4" max="4" width="23.1796875" bestFit="1" customWidth="1"/>
    <col min="5" max="5" width="8.81640625" bestFit="1" customWidth="1"/>
    <col min="6" max="6" width="8.54296875" bestFit="1" customWidth="1"/>
    <col min="7" max="7" width="12.26953125" bestFit="1" customWidth="1"/>
    <col min="8" max="8" width="18.81640625" bestFit="1" customWidth="1"/>
    <col min="9" max="9" width="8.453125" bestFit="1" customWidth="1"/>
    <col min="10" max="10" width="19.453125" bestFit="1" customWidth="1"/>
    <col min="11" max="11" width="18.54296875" bestFit="1" customWidth="1"/>
    <col min="12" max="12" width="20.1796875" bestFit="1" customWidth="1"/>
    <col min="13" max="13" width="19.26953125" bestFit="1" customWidth="1"/>
    <col min="14" max="14" width="20.54296875" bestFit="1" customWidth="1"/>
    <col min="15" max="15" width="24.453125" bestFit="1" customWidth="1"/>
    <col min="16" max="16" width="13.54296875" bestFit="1" customWidth="1"/>
    <col min="17" max="17" width="17.453125" bestFit="1" customWidth="1"/>
    <col min="18" max="18" width="16.54296875" bestFit="1" customWidth="1"/>
    <col min="19" max="19" width="16.7265625" bestFit="1" customWidth="1"/>
    <col min="20" max="20" width="22.54296875" bestFit="1" customWidth="1"/>
    <col min="21" max="21" width="24.81640625" bestFit="1" customWidth="1"/>
    <col min="22" max="22" width="20" bestFit="1" customWidth="1"/>
    <col min="23" max="23" width="23.81640625" bestFit="1" customWidth="1"/>
    <col min="24" max="24" width="22.54296875" bestFit="1" customWidth="1"/>
    <col min="25" max="25" width="9.26953125" bestFit="1" customWidth="1"/>
    <col min="26" max="26" width="15.54296875" bestFit="1" customWidth="1"/>
  </cols>
  <sheetData>
    <row r="1" spans="1:26" ht="23">
      <c r="A1" s="173" t="s">
        <v>771</v>
      </c>
      <c r="B1" s="173" t="s">
        <v>772</v>
      </c>
      <c r="C1" s="173" t="s">
        <v>773</v>
      </c>
      <c r="D1" s="173" t="s">
        <v>774</v>
      </c>
      <c r="E1" s="173" t="s">
        <v>775</v>
      </c>
      <c r="F1" s="173" t="s">
        <v>776</v>
      </c>
      <c r="G1" s="173" t="s">
        <v>777</v>
      </c>
      <c r="H1" s="173" t="s">
        <v>778</v>
      </c>
      <c r="I1" s="173" t="s">
        <v>779</v>
      </c>
      <c r="J1" s="173" t="s">
        <v>780</v>
      </c>
      <c r="K1" s="173" t="s">
        <v>781</v>
      </c>
      <c r="L1" s="173" t="s">
        <v>782</v>
      </c>
      <c r="M1" s="173" t="s">
        <v>783</v>
      </c>
      <c r="N1" s="173" t="s">
        <v>784</v>
      </c>
      <c r="O1" s="173" t="s">
        <v>785</v>
      </c>
      <c r="P1" s="173" t="s">
        <v>786</v>
      </c>
      <c r="Q1" s="173" t="s">
        <v>787</v>
      </c>
      <c r="R1" s="173" t="s">
        <v>788</v>
      </c>
      <c r="S1" s="173" t="s">
        <v>789</v>
      </c>
      <c r="T1" s="173" t="s">
        <v>790</v>
      </c>
      <c r="U1" s="173" t="s">
        <v>791</v>
      </c>
      <c r="V1" s="173" t="s">
        <v>792</v>
      </c>
      <c r="W1" s="173" t="s">
        <v>793</v>
      </c>
      <c r="X1" s="173" t="s">
        <v>794</v>
      </c>
      <c r="Y1" s="174" t="s">
        <v>795</v>
      </c>
      <c r="Z1" s="174" t="s">
        <v>796</v>
      </c>
    </row>
    <row r="2" spans="1:26">
      <c r="A2" s="175" t="s">
        <v>797</v>
      </c>
      <c r="B2" s="176" t="s">
        <v>151</v>
      </c>
      <c r="C2" s="176" t="s">
        <v>152</v>
      </c>
      <c r="D2" s="177" t="s">
        <v>798</v>
      </c>
      <c r="E2" s="178">
        <v>100.0022</v>
      </c>
      <c r="F2" s="178">
        <v>100.01857823</v>
      </c>
      <c r="G2" s="179">
        <v>0</v>
      </c>
      <c r="H2" s="179">
        <v>1.4517E-2</v>
      </c>
      <c r="I2" s="180">
        <v>100.00409999999999</v>
      </c>
      <c r="J2" s="179">
        <v>1.4517E-2</v>
      </c>
      <c r="K2" s="179">
        <v>1.4517E-2</v>
      </c>
      <c r="L2" s="179">
        <v>0</v>
      </c>
      <c r="M2" s="179">
        <v>0</v>
      </c>
      <c r="N2" s="179">
        <v>23.14</v>
      </c>
      <c r="O2" s="179">
        <v>0</v>
      </c>
      <c r="P2" s="179">
        <v>0</v>
      </c>
      <c r="Q2" s="179">
        <v>0</v>
      </c>
      <c r="R2" s="179">
        <v>1593.8009999999999</v>
      </c>
      <c r="S2" s="179">
        <v>0</v>
      </c>
      <c r="T2" s="179">
        <v>23.14</v>
      </c>
      <c r="U2" s="179">
        <v>0</v>
      </c>
      <c r="V2" s="179">
        <v>23.14</v>
      </c>
      <c r="W2" s="179">
        <v>1.4518E-2</v>
      </c>
      <c r="X2" s="179">
        <v>0</v>
      </c>
      <c r="Y2" s="181">
        <v>1593.8009999999999</v>
      </c>
      <c r="Z2" s="181">
        <v>0</v>
      </c>
    </row>
    <row r="3" spans="1:26">
      <c r="A3" s="175" t="s">
        <v>797</v>
      </c>
      <c r="B3" s="176" t="s">
        <v>149</v>
      </c>
      <c r="C3" s="176" t="s">
        <v>150</v>
      </c>
      <c r="D3" s="177" t="s">
        <v>798</v>
      </c>
      <c r="E3" s="178">
        <v>100.0029</v>
      </c>
      <c r="F3" s="178">
        <v>100.01949543000001</v>
      </c>
      <c r="G3" s="179">
        <v>0</v>
      </c>
      <c r="H3" s="179">
        <v>1.4741000000000001E-2</v>
      </c>
      <c r="I3" s="180">
        <v>100.0048</v>
      </c>
      <c r="J3" s="179">
        <v>1.4741000000000001E-2</v>
      </c>
      <c r="K3" s="179">
        <v>1.4741000000000001E-2</v>
      </c>
      <c r="L3" s="179">
        <v>0</v>
      </c>
      <c r="M3" s="179">
        <v>0</v>
      </c>
      <c r="N3" s="179">
        <v>30.23</v>
      </c>
      <c r="O3" s="179">
        <v>0</v>
      </c>
      <c r="P3" s="179">
        <v>0</v>
      </c>
      <c r="Q3" s="179">
        <v>0</v>
      </c>
      <c r="R3" s="179">
        <v>2050.7370000000001</v>
      </c>
      <c r="S3" s="179">
        <v>0</v>
      </c>
      <c r="T3" s="179">
        <v>30.23</v>
      </c>
      <c r="U3" s="179">
        <v>0</v>
      </c>
      <c r="V3" s="179">
        <v>30.23</v>
      </c>
      <c r="W3" s="179">
        <v>1.4742E-2</v>
      </c>
      <c r="X3" s="179">
        <v>0</v>
      </c>
      <c r="Y3" s="181">
        <v>2050.7370000000001</v>
      </c>
      <c r="Z3" s="181">
        <v>0</v>
      </c>
    </row>
    <row r="4" spans="1:26">
      <c r="A4" s="175" t="s">
        <v>799</v>
      </c>
      <c r="B4" s="176" t="s">
        <v>151</v>
      </c>
      <c r="C4" s="176" t="s">
        <v>152</v>
      </c>
      <c r="D4" s="177" t="s">
        <v>798</v>
      </c>
      <c r="E4" s="178">
        <v>100.00409999999999</v>
      </c>
      <c r="F4" s="178">
        <v>100.03304562</v>
      </c>
      <c r="G4" s="179">
        <v>0</v>
      </c>
      <c r="H4" s="179">
        <v>2.8944620000000001E-2</v>
      </c>
      <c r="I4" s="180">
        <v>100.00409999999999</v>
      </c>
      <c r="J4" s="179">
        <v>2.8944620000000001E-2</v>
      </c>
      <c r="K4" s="179">
        <v>2.8944620000000001E-2</v>
      </c>
      <c r="L4" s="179">
        <v>0</v>
      </c>
      <c r="M4" s="179">
        <v>0</v>
      </c>
      <c r="N4" s="179">
        <v>335.98</v>
      </c>
      <c r="O4" s="179">
        <v>0</v>
      </c>
      <c r="P4" s="179">
        <v>0</v>
      </c>
      <c r="Q4" s="179">
        <v>0</v>
      </c>
      <c r="R4" s="179">
        <v>11607.591</v>
      </c>
      <c r="S4" s="179">
        <v>0</v>
      </c>
      <c r="T4" s="179">
        <v>335.98</v>
      </c>
      <c r="U4" s="179">
        <v>0</v>
      </c>
      <c r="V4" s="179">
        <v>335.98</v>
      </c>
      <c r="W4" s="179">
        <v>3.1905999999999997E-2</v>
      </c>
      <c r="X4" s="179">
        <v>2.8999999999999998E-3</v>
      </c>
      <c r="Y4" s="181">
        <v>11607.591</v>
      </c>
      <c r="Z4" s="181">
        <v>0</v>
      </c>
    </row>
    <row r="5" spans="1:26">
      <c r="A5" s="175" t="s">
        <v>799</v>
      </c>
      <c r="B5" s="176" t="s">
        <v>149</v>
      </c>
      <c r="C5" s="176" t="s">
        <v>150</v>
      </c>
      <c r="D5" s="177" t="s">
        <v>798</v>
      </c>
      <c r="E5" s="178">
        <v>100.0048</v>
      </c>
      <c r="F5" s="178">
        <v>100.03421659999999</v>
      </c>
      <c r="G5" s="179">
        <v>0</v>
      </c>
      <c r="H5" s="179">
        <v>2.94156E-2</v>
      </c>
      <c r="I5" s="180">
        <v>100.0048</v>
      </c>
      <c r="J5" s="179">
        <v>2.94156E-2</v>
      </c>
      <c r="K5" s="179">
        <v>2.94156E-2</v>
      </c>
      <c r="L5" s="179">
        <v>0</v>
      </c>
      <c r="M5" s="179">
        <v>0</v>
      </c>
      <c r="N5" s="179">
        <v>1.48</v>
      </c>
      <c r="O5" s="179">
        <v>0</v>
      </c>
      <c r="P5" s="179">
        <v>0</v>
      </c>
      <c r="Q5" s="179">
        <v>0</v>
      </c>
      <c r="R5" s="179">
        <v>50.268000000000001</v>
      </c>
      <c r="S5" s="179">
        <v>0</v>
      </c>
      <c r="T5" s="179">
        <v>1.48</v>
      </c>
      <c r="U5" s="179">
        <v>0</v>
      </c>
      <c r="V5" s="179">
        <v>1.48</v>
      </c>
      <c r="W5" s="179">
        <v>3.4216000000000003E-2</v>
      </c>
      <c r="X5" s="179">
        <v>4.7000000000000002E-3</v>
      </c>
      <c r="Y5" s="181">
        <v>50.268000000000001</v>
      </c>
      <c r="Z5" s="181">
        <v>0</v>
      </c>
    </row>
    <row r="6" spans="1:26">
      <c r="A6" s="175" t="s">
        <v>800</v>
      </c>
      <c r="B6" s="176" t="s">
        <v>151</v>
      </c>
      <c r="C6" s="176" t="s">
        <v>152</v>
      </c>
      <c r="D6" s="177" t="s">
        <v>798</v>
      </c>
      <c r="E6" s="178">
        <v>100.02</v>
      </c>
      <c r="F6" s="178">
        <v>100.05041734</v>
      </c>
      <c r="G6" s="179">
        <v>0</v>
      </c>
      <c r="H6" s="179">
        <v>3.041634E-2</v>
      </c>
      <c r="I6" s="180">
        <v>100.02</v>
      </c>
      <c r="J6" s="179">
        <v>3.041634E-2</v>
      </c>
      <c r="K6" s="179">
        <v>3.041634E-2</v>
      </c>
      <c r="L6" s="179">
        <v>0</v>
      </c>
      <c r="M6" s="179">
        <v>0</v>
      </c>
      <c r="N6" s="179">
        <v>329.96</v>
      </c>
      <c r="O6" s="179">
        <v>0</v>
      </c>
      <c r="P6" s="179">
        <v>0</v>
      </c>
      <c r="Q6" s="179">
        <v>0</v>
      </c>
      <c r="R6" s="179">
        <v>10848.252</v>
      </c>
      <c r="S6" s="179">
        <v>0</v>
      </c>
      <c r="T6" s="179">
        <v>329.96</v>
      </c>
      <c r="U6" s="179">
        <v>0</v>
      </c>
      <c r="V6" s="179">
        <v>329.96</v>
      </c>
      <c r="W6" s="179">
        <v>4.8841000000000002E-2</v>
      </c>
      <c r="X6" s="179">
        <v>1.84E-2</v>
      </c>
      <c r="Y6" s="181">
        <v>10848.252</v>
      </c>
      <c r="Z6" s="181">
        <v>0</v>
      </c>
    </row>
    <row r="7" spans="1:26">
      <c r="A7" s="175" t="s">
        <v>800</v>
      </c>
      <c r="B7" s="176" t="s">
        <v>149</v>
      </c>
      <c r="C7" s="176" t="s">
        <v>150</v>
      </c>
      <c r="D7" s="177" t="s">
        <v>798</v>
      </c>
      <c r="E7" s="178">
        <v>100.0183</v>
      </c>
      <c r="F7" s="178">
        <v>100.04913517999999</v>
      </c>
      <c r="G7" s="179">
        <v>0</v>
      </c>
      <c r="H7" s="179">
        <v>3.0834179999999999E-2</v>
      </c>
      <c r="I7" s="180">
        <v>100.0183</v>
      </c>
      <c r="J7" s="179">
        <v>3.0834179999999999E-2</v>
      </c>
      <c r="K7" s="179">
        <v>3.0834179999999999E-2</v>
      </c>
      <c r="L7" s="179">
        <v>0</v>
      </c>
      <c r="M7" s="179">
        <v>0</v>
      </c>
      <c r="N7" s="179">
        <v>1.56</v>
      </c>
      <c r="O7" s="179">
        <v>0</v>
      </c>
      <c r="P7" s="179">
        <v>0</v>
      </c>
      <c r="Q7" s="179">
        <v>0</v>
      </c>
      <c r="R7" s="179">
        <v>50.472999999999999</v>
      </c>
      <c r="S7" s="179">
        <v>0</v>
      </c>
      <c r="T7" s="179">
        <v>1.56</v>
      </c>
      <c r="U7" s="179">
        <v>0</v>
      </c>
      <c r="V7" s="179">
        <v>1.56</v>
      </c>
      <c r="W7" s="179">
        <v>4.9134999999999998E-2</v>
      </c>
      <c r="X7" s="179">
        <v>1.8200000000000001E-2</v>
      </c>
      <c r="Y7" s="181">
        <v>50.472999999999999</v>
      </c>
      <c r="Z7" s="181">
        <v>0</v>
      </c>
    </row>
    <row r="8" spans="1:26">
      <c r="A8" s="175" t="s">
        <v>801</v>
      </c>
      <c r="B8" s="176" t="s">
        <v>151</v>
      </c>
      <c r="C8" s="176" t="s">
        <v>152</v>
      </c>
      <c r="D8" s="177" t="s">
        <v>798</v>
      </c>
      <c r="E8" s="178">
        <v>100.00409999999999</v>
      </c>
      <c r="F8" s="178">
        <v>100.01519313</v>
      </c>
      <c r="G8" s="179">
        <v>0</v>
      </c>
      <c r="H8" s="179">
        <v>1.109213E-2</v>
      </c>
      <c r="I8" s="180">
        <v>100.00409999999999</v>
      </c>
      <c r="J8" s="179">
        <v>1.109213E-2</v>
      </c>
      <c r="K8" s="179">
        <v>1.109213E-2</v>
      </c>
      <c r="L8" s="179">
        <v>0</v>
      </c>
      <c r="M8" s="179">
        <v>0</v>
      </c>
      <c r="N8" s="179">
        <v>18.07</v>
      </c>
      <c r="O8" s="179">
        <v>0</v>
      </c>
      <c r="P8" s="179">
        <v>0</v>
      </c>
      <c r="Q8" s="179">
        <v>0</v>
      </c>
      <c r="R8" s="179">
        <v>1629.0260000000001</v>
      </c>
      <c r="S8" s="179">
        <v>0</v>
      </c>
      <c r="T8" s="179">
        <v>18.07</v>
      </c>
      <c r="U8" s="179">
        <v>0</v>
      </c>
      <c r="V8" s="179">
        <v>18.07</v>
      </c>
      <c r="W8" s="179">
        <v>1.3204E-2</v>
      </c>
      <c r="X8" s="179">
        <v>2.0999999999999999E-3</v>
      </c>
      <c r="Y8" s="181">
        <v>1629.0260000000001</v>
      </c>
      <c r="Z8" s="181">
        <v>0</v>
      </c>
    </row>
    <row r="9" spans="1:26">
      <c r="A9" s="175" t="s">
        <v>801</v>
      </c>
      <c r="B9" s="176" t="s">
        <v>149</v>
      </c>
      <c r="C9" s="176" t="s">
        <v>150</v>
      </c>
      <c r="D9" s="177" t="s">
        <v>798</v>
      </c>
      <c r="E9" s="178">
        <v>100.0048</v>
      </c>
      <c r="F9" s="178">
        <v>100.01437842999999</v>
      </c>
      <c r="G9" s="179">
        <v>0</v>
      </c>
      <c r="H9" s="179">
        <v>9.5774299999999996E-3</v>
      </c>
      <c r="I9" s="180">
        <v>100.0048</v>
      </c>
      <c r="J9" s="179">
        <v>9.5774299999999996E-3</v>
      </c>
      <c r="K9" s="179">
        <v>9.5774299999999996E-3</v>
      </c>
      <c r="L9" s="179">
        <v>0</v>
      </c>
      <c r="M9" s="179">
        <v>0</v>
      </c>
      <c r="N9" s="179">
        <v>0.48</v>
      </c>
      <c r="O9" s="179">
        <v>0</v>
      </c>
      <c r="P9" s="179">
        <v>0</v>
      </c>
      <c r="Q9" s="179">
        <v>0</v>
      </c>
      <c r="R9" s="179">
        <v>50.075000000000003</v>
      </c>
      <c r="S9" s="179">
        <v>0</v>
      </c>
      <c r="T9" s="179">
        <v>0.48</v>
      </c>
      <c r="U9" s="179">
        <v>0</v>
      </c>
      <c r="V9" s="179">
        <v>0.48</v>
      </c>
      <c r="W9" s="179">
        <v>1.2505E-2</v>
      </c>
      <c r="X9" s="179">
        <v>2.8999999999999998E-3</v>
      </c>
      <c r="Y9" s="181">
        <v>50.075000000000003</v>
      </c>
      <c r="Z9" s="181">
        <v>0</v>
      </c>
    </row>
    <row r="10" spans="1:26">
      <c r="A10" s="175" t="s">
        <v>802</v>
      </c>
      <c r="B10" s="176" t="s">
        <v>151</v>
      </c>
      <c r="C10" s="176" t="s">
        <v>152</v>
      </c>
      <c r="D10" s="177" t="s">
        <v>798</v>
      </c>
      <c r="E10" s="178">
        <v>100.00409999999999</v>
      </c>
      <c r="F10" s="178">
        <v>100.02096039</v>
      </c>
      <c r="G10" s="179">
        <v>0</v>
      </c>
      <c r="H10" s="179">
        <v>1.6859389999999998E-2</v>
      </c>
      <c r="I10" s="180">
        <v>100.00409999999999</v>
      </c>
      <c r="J10" s="179">
        <v>1.6859389999999998E-2</v>
      </c>
      <c r="K10" s="179">
        <v>1.6859389999999998E-2</v>
      </c>
      <c r="L10" s="179">
        <v>0</v>
      </c>
      <c r="M10" s="179">
        <v>0</v>
      </c>
      <c r="N10" s="179">
        <v>195.75</v>
      </c>
      <c r="O10" s="179">
        <v>0</v>
      </c>
      <c r="P10" s="179">
        <v>0</v>
      </c>
      <c r="Q10" s="179">
        <v>0</v>
      </c>
      <c r="R10" s="179">
        <v>11610.949000000001</v>
      </c>
      <c r="S10" s="179">
        <v>0</v>
      </c>
      <c r="T10" s="179">
        <v>195.75</v>
      </c>
      <c r="U10" s="179">
        <v>0</v>
      </c>
      <c r="V10" s="179">
        <v>195.75</v>
      </c>
      <c r="W10" s="179">
        <v>1.9820999999999998E-2</v>
      </c>
      <c r="X10" s="179">
        <v>2.8999999999999998E-3</v>
      </c>
      <c r="Y10" s="181">
        <v>11610.949000000001</v>
      </c>
      <c r="Z10" s="181">
        <v>0</v>
      </c>
    </row>
    <row r="11" spans="1:26">
      <c r="A11" s="175" t="s">
        <v>802</v>
      </c>
      <c r="B11" s="176" t="s">
        <v>145</v>
      </c>
      <c r="C11" s="176" t="s">
        <v>146</v>
      </c>
      <c r="D11" s="177" t="s">
        <v>798</v>
      </c>
      <c r="E11" s="178">
        <v>100.00279999999999</v>
      </c>
      <c r="F11" s="178">
        <v>100.07046645</v>
      </c>
      <c r="G11" s="179">
        <v>0</v>
      </c>
      <c r="H11" s="179">
        <v>6.7665450000000002E-2</v>
      </c>
      <c r="I11" s="180">
        <v>100.00279999999999</v>
      </c>
      <c r="J11" s="179">
        <v>6.7665450000000002E-2</v>
      </c>
      <c r="K11" s="179">
        <v>6.7665450000000002E-2</v>
      </c>
      <c r="L11" s="179">
        <v>0</v>
      </c>
      <c r="M11" s="179">
        <v>0</v>
      </c>
      <c r="N11" s="179">
        <v>5.43</v>
      </c>
      <c r="O11" s="179">
        <v>0</v>
      </c>
      <c r="P11" s="179">
        <v>0</v>
      </c>
      <c r="Q11" s="179">
        <v>0</v>
      </c>
      <c r="R11" s="179">
        <v>80.180000000000007</v>
      </c>
      <c r="S11" s="179">
        <v>0</v>
      </c>
      <c r="T11" s="179">
        <v>5.43</v>
      </c>
      <c r="U11" s="179">
        <v>0</v>
      </c>
      <c r="V11" s="179">
        <v>5.43</v>
      </c>
      <c r="W11" s="179">
        <v>7.0466000000000001E-2</v>
      </c>
      <c r="X11" s="179">
        <v>2.7000000000000001E-3</v>
      </c>
      <c r="Y11" s="181">
        <v>80.180000000000007</v>
      </c>
      <c r="Z11" s="181">
        <v>0</v>
      </c>
    </row>
    <row r="12" spans="1:26">
      <c r="A12" s="175" t="s">
        <v>802</v>
      </c>
      <c r="B12" s="176" t="s">
        <v>149</v>
      </c>
      <c r="C12" s="176" t="s">
        <v>150</v>
      </c>
      <c r="D12" s="177" t="s">
        <v>798</v>
      </c>
      <c r="E12" s="178">
        <v>100.0048</v>
      </c>
      <c r="F12" s="178">
        <v>100.02187618000001</v>
      </c>
      <c r="G12" s="179">
        <v>0</v>
      </c>
      <c r="H12" s="179">
        <v>1.7075179999999999E-2</v>
      </c>
      <c r="I12" s="180">
        <v>100.0048</v>
      </c>
      <c r="J12" s="179">
        <v>1.7075179999999999E-2</v>
      </c>
      <c r="K12" s="179">
        <v>1.7075179999999999E-2</v>
      </c>
      <c r="L12" s="179">
        <v>0</v>
      </c>
      <c r="M12" s="179">
        <v>0</v>
      </c>
      <c r="N12" s="179">
        <v>0.86</v>
      </c>
      <c r="O12" s="179">
        <v>0</v>
      </c>
      <c r="P12" s="179">
        <v>0</v>
      </c>
      <c r="Q12" s="179">
        <v>0</v>
      </c>
      <c r="R12" s="179">
        <v>50.283000000000001</v>
      </c>
      <c r="S12" s="179">
        <v>0</v>
      </c>
      <c r="T12" s="179">
        <v>0.86</v>
      </c>
      <c r="U12" s="179">
        <v>0</v>
      </c>
      <c r="V12" s="179">
        <v>0.86</v>
      </c>
      <c r="W12" s="179">
        <v>2.1876E-2</v>
      </c>
      <c r="X12" s="179">
        <v>4.7000000000000002E-3</v>
      </c>
      <c r="Y12" s="181">
        <v>50.283000000000001</v>
      </c>
      <c r="Z12" s="181">
        <v>0</v>
      </c>
    </row>
    <row r="13" spans="1:26">
      <c r="A13" s="175" t="s">
        <v>802</v>
      </c>
      <c r="B13" s="176" t="s">
        <v>159</v>
      </c>
      <c r="C13" s="176" t="s">
        <v>160</v>
      </c>
      <c r="D13" s="177" t="s">
        <v>798</v>
      </c>
      <c r="E13" s="178">
        <v>100.00279999999999</v>
      </c>
      <c r="F13" s="178">
        <v>100.10006239000001</v>
      </c>
      <c r="G13" s="179">
        <v>0</v>
      </c>
      <c r="H13" s="179">
        <v>9.7261390000000003E-2</v>
      </c>
      <c r="I13" s="180">
        <v>100.00279999999999</v>
      </c>
      <c r="J13" s="179">
        <v>9.7261390000000003E-2</v>
      </c>
      <c r="K13" s="179">
        <v>9.7261390000000003E-2</v>
      </c>
      <c r="L13" s="179">
        <v>0</v>
      </c>
      <c r="M13" s="179">
        <v>0</v>
      </c>
      <c r="N13" s="179">
        <v>310.52999999999997</v>
      </c>
      <c r="O13" s="179">
        <v>0</v>
      </c>
      <c r="P13" s="179">
        <v>0</v>
      </c>
      <c r="Q13" s="179">
        <v>0</v>
      </c>
      <c r="R13" s="179">
        <v>3192.7080000000001</v>
      </c>
      <c r="S13" s="179">
        <v>0</v>
      </c>
      <c r="T13" s="179">
        <v>310.52999999999997</v>
      </c>
      <c r="U13" s="179">
        <v>0</v>
      </c>
      <c r="V13" s="179">
        <v>310.52999999999997</v>
      </c>
      <c r="W13" s="179">
        <v>9.8483000000000001E-2</v>
      </c>
      <c r="X13" s="179">
        <v>1.1999999999999999E-3</v>
      </c>
      <c r="Y13" s="181">
        <v>3192.7080000000001</v>
      </c>
      <c r="Z13" s="181">
        <v>0</v>
      </c>
    </row>
    <row r="14" spans="1:26">
      <c r="A14" s="175" t="s">
        <v>803</v>
      </c>
      <c r="B14" s="176" t="s">
        <v>151</v>
      </c>
      <c r="C14" s="176" t="s">
        <v>152</v>
      </c>
      <c r="D14" s="177" t="s">
        <v>798</v>
      </c>
      <c r="E14" s="178">
        <v>100.02</v>
      </c>
      <c r="F14" s="178">
        <v>100.03132979</v>
      </c>
      <c r="G14" s="179">
        <v>0</v>
      </c>
      <c r="H14" s="179">
        <v>1.132879E-2</v>
      </c>
      <c r="I14" s="180">
        <v>100.02</v>
      </c>
      <c r="J14" s="179">
        <v>1.132879E-2</v>
      </c>
      <c r="K14" s="179">
        <v>1.132879E-2</v>
      </c>
      <c r="L14" s="179">
        <v>0</v>
      </c>
      <c r="M14" s="179">
        <v>0</v>
      </c>
      <c r="N14" s="179">
        <v>125.59</v>
      </c>
      <c r="O14" s="179">
        <v>0</v>
      </c>
      <c r="P14" s="179">
        <v>0</v>
      </c>
      <c r="Q14" s="179">
        <v>0</v>
      </c>
      <c r="R14" s="179">
        <v>11086.252</v>
      </c>
      <c r="S14" s="179">
        <v>0</v>
      </c>
      <c r="T14" s="179">
        <v>125.59</v>
      </c>
      <c r="U14" s="179">
        <v>0</v>
      </c>
      <c r="V14" s="179">
        <v>125.59</v>
      </c>
      <c r="W14" s="179">
        <v>2.9753000000000002E-2</v>
      </c>
      <c r="X14" s="179">
        <v>1.84E-2</v>
      </c>
      <c r="Y14" s="181">
        <v>11086.252</v>
      </c>
      <c r="Z14" s="181">
        <v>0</v>
      </c>
    </row>
    <row r="15" spans="1:26">
      <c r="A15" s="175" t="s">
        <v>803</v>
      </c>
      <c r="B15" s="176" t="s">
        <v>145</v>
      </c>
      <c r="C15" s="176" t="s">
        <v>146</v>
      </c>
      <c r="D15" s="177" t="s">
        <v>798</v>
      </c>
      <c r="E15" s="178">
        <v>100.0248</v>
      </c>
      <c r="F15" s="178">
        <v>100.11734112000001</v>
      </c>
      <c r="G15" s="179">
        <v>0</v>
      </c>
      <c r="H15" s="179">
        <v>9.2540120000000003E-2</v>
      </c>
      <c r="I15" s="180">
        <v>100.0248</v>
      </c>
      <c r="J15" s="179">
        <v>9.2540120000000003E-2</v>
      </c>
      <c r="K15" s="179">
        <v>9.2540120000000003E-2</v>
      </c>
      <c r="L15" s="179">
        <v>0</v>
      </c>
      <c r="M15" s="179">
        <v>0</v>
      </c>
      <c r="N15" s="179">
        <v>148.25</v>
      </c>
      <c r="O15" s="179">
        <v>0</v>
      </c>
      <c r="P15" s="179">
        <v>0</v>
      </c>
      <c r="Q15" s="179">
        <v>0</v>
      </c>
      <c r="R15" s="179">
        <v>1601.9960000000001</v>
      </c>
      <c r="S15" s="179">
        <v>0</v>
      </c>
      <c r="T15" s="179">
        <v>148.25</v>
      </c>
      <c r="U15" s="179">
        <v>0</v>
      </c>
      <c r="V15" s="179">
        <v>148.25</v>
      </c>
      <c r="W15" s="179">
        <v>0.11243400000000001</v>
      </c>
      <c r="X15" s="179">
        <v>1.9800000000000002E-2</v>
      </c>
      <c r="Y15" s="181">
        <v>1601.9960000000001</v>
      </c>
      <c r="Z15" s="181">
        <v>0</v>
      </c>
    </row>
    <row r="16" spans="1:26">
      <c r="A16" s="175" t="s">
        <v>803</v>
      </c>
      <c r="B16" s="176" t="s">
        <v>149</v>
      </c>
      <c r="C16" s="176" t="s">
        <v>150</v>
      </c>
      <c r="D16" s="177" t="s">
        <v>798</v>
      </c>
      <c r="E16" s="178">
        <v>100.0183</v>
      </c>
      <c r="F16" s="178">
        <v>100.02990749999999</v>
      </c>
      <c r="G16" s="179">
        <v>0</v>
      </c>
      <c r="H16" s="179">
        <v>1.16065E-2</v>
      </c>
      <c r="I16" s="180">
        <v>100.0183</v>
      </c>
      <c r="J16" s="179">
        <v>1.16065E-2</v>
      </c>
      <c r="K16" s="179">
        <v>1.16065E-2</v>
      </c>
      <c r="L16" s="179">
        <v>0</v>
      </c>
      <c r="M16" s="179">
        <v>0</v>
      </c>
      <c r="N16" s="179">
        <v>0.59</v>
      </c>
      <c r="O16" s="179">
        <v>0</v>
      </c>
      <c r="P16" s="179">
        <v>0</v>
      </c>
      <c r="Q16" s="179">
        <v>0</v>
      </c>
      <c r="R16" s="179">
        <v>50.488999999999997</v>
      </c>
      <c r="S16" s="179">
        <v>0</v>
      </c>
      <c r="T16" s="179">
        <v>0.59</v>
      </c>
      <c r="U16" s="179">
        <v>0</v>
      </c>
      <c r="V16" s="179">
        <v>0.59</v>
      </c>
      <c r="W16" s="179">
        <v>2.9907E-2</v>
      </c>
      <c r="X16" s="179">
        <v>1.8200000000000001E-2</v>
      </c>
      <c r="Y16" s="181">
        <v>50.488999999999997</v>
      </c>
      <c r="Z16" s="181">
        <v>0</v>
      </c>
    </row>
    <row r="17" spans="1:26">
      <c r="A17" s="175" t="s">
        <v>803</v>
      </c>
      <c r="B17" s="176" t="s">
        <v>159</v>
      </c>
      <c r="C17" s="176" t="s">
        <v>160</v>
      </c>
      <c r="D17" s="177" t="s">
        <v>798</v>
      </c>
      <c r="E17" s="178">
        <v>100.0197</v>
      </c>
      <c r="F17" s="178">
        <v>100.11375556</v>
      </c>
      <c r="G17" s="179">
        <v>0</v>
      </c>
      <c r="H17" s="179">
        <v>9.4054559999999995E-2</v>
      </c>
      <c r="I17" s="180">
        <v>100.0197</v>
      </c>
      <c r="J17" s="179">
        <v>9.4054559999999995E-2</v>
      </c>
      <c r="K17" s="179">
        <v>9.4054559999999995E-2</v>
      </c>
      <c r="L17" s="179">
        <v>0</v>
      </c>
      <c r="M17" s="179">
        <v>0</v>
      </c>
      <c r="N17" s="179">
        <v>313.74</v>
      </c>
      <c r="O17" s="179">
        <v>0</v>
      </c>
      <c r="P17" s="179">
        <v>0</v>
      </c>
      <c r="Q17" s="179">
        <v>0</v>
      </c>
      <c r="R17" s="179">
        <v>3335.7489999999998</v>
      </c>
      <c r="S17" s="179">
        <v>0</v>
      </c>
      <c r="T17" s="179">
        <v>313.74</v>
      </c>
      <c r="U17" s="179">
        <v>0</v>
      </c>
      <c r="V17" s="179">
        <v>313.74</v>
      </c>
      <c r="W17" s="179">
        <v>0.11157</v>
      </c>
      <c r="X17" s="179">
        <v>1.7500000000000002E-2</v>
      </c>
      <c r="Y17" s="181">
        <v>3335.7489999999998</v>
      </c>
      <c r="Z17" s="181">
        <v>0</v>
      </c>
    </row>
    <row r="18" spans="1:26">
      <c r="A18" s="175" t="s">
        <v>804</v>
      </c>
      <c r="B18" s="176" t="s">
        <v>151</v>
      </c>
      <c r="C18" s="176" t="s">
        <v>152</v>
      </c>
      <c r="D18" s="177" t="s">
        <v>798</v>
      </c>
      <c r="E18" s="178">
        <v>100.00409999999999</v>
      </c>
      <c r="F18" s="178">
        <v>100.025234</v>
      </c>
      <c r="G18" s="179">
        <v>0</v>
      </c>
      <c r="H18" s="179">
        <v>1.8346999999999999E-2</v>
      </c>
      <c r="I18" s="180">
        <v>100.0069</v>
      </c>
      <c r="J18" s="179">
        <v>1.8346999999999999E-2</v>
      </c>
      <c r="K18" s="179">
        <v>1.8346999999999999E-2</v>
      </c>
      <c r="L18" s="179">
        <v>0</v>
      </c>
      <c r="M18" s="179">
        <v>0</v>
      </c>
      <c r="N18" s="179">
        <v>213.06</v>
      </c>
      <c r="O18" s="179">
        <v>0</v>
      </c>
      <c r="P18" s="179">
        <v>0</v>
      </c>
      <c r="Q18" s="179">
        <v>0</v>
      </c>
      <c r="R18" s="179">
        <v>11612.904</v>
      </c>
      <c r="S18" s="179">
        <v>0</v>
      </c>
      <c r="T18" s="179">
        <v>213.06</v>
      </c>
      <c r="U18" s="179">
        <v>0</v>
      </c>
      <c r="V18" s="179">
        <v>213.06</v>
      </c>
      <c r="W18" s="179">
        <v>1.8348E-2</v>
      </c>
      <c r="X18" s="179">
        <v>0</v>
      </c>
      <c r="Y18" s="181">
        <v>11612.904</v>
      </c>
      <c r="Z18" s="181">
        <v>0</v>
      </c>
    </row>
    <row r="19" spans="1:26">
      <c r="A19" s="175" t="s">
        <v>804</v>
      </c>
      <c r="B19" s="176" t="s">
        <v>149</v>
      </c>
      <c r="C19" s="176" t="s">
        <v>150</v>
      </c>
      <c r="D19" s="177" t="s">
        <v>798</v>
      </c>
      <c r="E19" s="178">
        <v>100.0048</v>
      </c>
      <c r="F19" s="178">
        <v>100.02624672</v>
      </c>
      <c r="G19" s="179">
        <v>0</v>
      </c>
      <c r="H19" s="179">
        <v>2.0499E-2</v>
      </c>
      <c r="I19" s="180">
        <v>100.00579999999999</v>
      </c>
      <c r="J19" s="179">
        <v>2.0499E-2</v>
      </c>
      <c r="K19" s="179">
        <v>2.0499E-2</v>
      </c>
      <c r="L19" s="179">
        <v>0</v>
      </c>
      <c r="M19" s="179">
        <v>0</v>
      </c>
      <c r="N19" s="179">
        <v>1.03</v>
      </c>
      <c r="O19" s="179">
        <v>0</v>
      </c>
      <c r="P19" s="179">
        <v>0</v>
      </c>
      <c r="Q19" s="179">
        <v>0</v>
      </c>
      <c r="R19" s="179">
        <v>50.292000000000002</v>
      </c>
      <c r="S19" s="179">
        <v>0</v>
      </c>
      <c r="T19" s="179">
        <v>1.03</v>
      </c>
      <c r="U19" s="179">
        <v>0</v>
      </c>
      <c r="V19" s="179">
        <v>1.03</v>
      </c>
      <c r="W19" s="179">
        <v>2.0500000000000001E-2</v>
      </c>
      <c r="X19" s="179">
        <v>0</v>
      </c>
      <c r="Y19" s="181">
        <v>50.292000000000002</v>
      </c>
      <c r="Z19" s="181">
        <v>0</v>
      </c>
    </row>
    <row r="20" spans="1:26">
      <c r="A20" s="175" t="s">
        <v>805</v>
      </c>
      <c r="B20" s="176" t="s">
        <v>151</v>
      </c>
      <c r="C20" s="176" t="s">
        <v>152</v>
      </c>
      <c r="D20" s="177" t="s">
        <v>798</v>
      </c>
      <c r="E20" s="178">
        <v>100.02</v>
      </c>
      <c r="F20" s="178">
        <v>100.03483047</v>
      </c>
      <c r="G20" s="179">
        <v>0</v>
      </c>
      <c r="H20" s="179">
        <v>1.4829470000000001E-2</v>
      </c>
      <c r="I20" s="180">
        <v>100.02</v>
      </c>
      <c r="J20" s="179">
        <v>1.4829470000000001E-2</v>
      </c>
      <c r="K20" s="179">
        <v>1.4829470000000001E-2</v>
      </c>
      <c r="L20" s="179">
        <v>0</v>
      </c>
      <c r="M20" s="179">
        <v>0</v>
      </c>
      <c r="N20" s="179">
        <v>164.42</v>
      </c>
      <c r="O20" s="179">
        <v>0</v>
      </c>
      <c r="P20" s="179">
        <v>0</v>
      </c>
      <c r="Q20" s="179">
        <v>0</v>
      </c>
      <c r="R20" s="179">
        <v>11087.419</v>
      </c>
      <c r="S20" s="179">
        <v>0</v>
      </c>
      <c r="T20" s="179">
        <v>164.42</v>
      </c>
      <c r="U20" s="179">
        <v>0</v>
      </c>
      <c r="V20" s="179">
        <v>164.42</v>
      </c>
      <c r="W20" s="179">
        <v>3.3253999999999999E-2</v>
      </c>
      <c r="X20" s="179">
        <v>1.84E-2</v>
      </c>
      <c r="Y20" s="181">
        <v>11087.419</v>
      </c>
      <c r="Z20" s="181">
        <v>0</v>
      </c>
    </row>
    <row r="21" spans="1:26">
      <c r="A21" s="175" t="s">
        <v>805</v>
      </c>
      <c r="B21" s="176" t="s">
        <v>149</v>
      </c>
      <c r="C21" s="176" t="s">
        <v>150</v>
      </c>
      <c r="D21" s="177" t="s">
        <v>798</v>
      </c>
      <c r="E21" s="178">
        <v>100.0183</v>
      </c>
      <c r="F21" s="178">
        <v>100.03327062</v>
      </c>
      <c r="G21" s="179">
        <v>0</v>
      </c>
      <c r="H21" s="179">
        <v>1.4969619999999999E-2</v>
      </c>
      <c r="I21" s="180">
        <v>100.0183</v>
      </c>
      <c r="J21" s="179">
        <v>1.4969619999999999E-2</v>
      </c>
      <c r="K21" s="179">
        <v>1.4969619999999999E-2</v>
      </c>
      <c r="L21" s="179">
        <v>0</v>
      </c>
      <c r="M21" s="179">
        <v>0</v>
      </c>
      <c r="N21" s="179">
        <v>0.76</v>
      </c>
      <c r="O21" s="179">
        <v>0</v>
      </c>
      <c r="P21" s="179">
        <v>0</v>
      </c>
      <c r="Q21" s="179">
        <v>0</v>
      </c>
      <c r="R21" s="179">
        <v>50.494999999999997</v>
      </c>
      <c r="S21" s="179">
        <v>0</v>
      </c>
      <c r="T21" s="179">
        <v>0.76</v>
      </c>
      <c r="U21" s="179">
        <v>0</v>
      </c>
      <c r="V21" s="179">
        <v>0.76</v>
      </c>
      <c r="W21" s="179">
        <v>3.3270000000000001E-2</v>
      </c>
      <c r="X21" s="179">
        <v>1.8200000000000001E-2</v>
      </c>
      <c r="Y21" s="181">
        <v>50.494999999999997</v>
      </c>
      <c r="Z21" s="181">
        <v>0</v>
      </c>
    </row>
    <row r="22" spans="1:26">
      <c r="A22" s="175" t="s">
        <v>806</v>
      </c>
      <c r="B22" s="176" t="s">
        <v>151</v>
      </c>
      <c r="C22" s="176" t="s">
        <v>152</v>
      </c>
      <c r="D22" s="177" t="s">
        <v>798</v>
      </c>
      <c r="E22" s="178">
        <v>100.00409999999999</v>
      </c>
      <c r="F22" s="178">
        <v>100.03059159</v>
      </c>
      <c r="G22" s="179">
        <v>0</v>
      </c>
      <c r="H22" s="179">
        <v>2.6490590000000001E-2</v>
      </c>
      <c r="I22" s="180">
        <v>100.00409999999999</v>
      </c>
      <c r="J22" s="179">
        <v>2.6490590000000001E-2</v>
      </c>
      <c r="K22" s="179">
        <v>2.6490590000000001E-2</v>
      </c>
      <c r="L22" s="179">
        <v>0</v>
      </c>
      <c r="M22" s="179">
        <v>0</v>
      </c>
      <c r="N22" s="179">
        <v>43.16</v>
      </c>
      <c r="O22" s="179">
        <v>0</v>
      </c>
      <c r="P22" s="179">
        <v>0</v>
      </c>
      <c r="Q22" s="179">
        <v>0</v>
      </c>
      <c r="R22" s="179">
        <v>1629.2059999999999</v>
      </c>
      <c r="S22" s="179">
        <v>0</v>
      </c>
      <c r="T22" s="179">
        <v>43.16</v>
      </c>
      <c r="U22" s="179">
        <v>0</v>
      </c>
      <c r="V22" s="179">
        <v>43.16</v>
      </c>
      <c r="W22" s="179">
        <v>2.8735E-2</v>
      </c>
      <c r="X22" s="179">
        <v>2.2000000000000001E-3</v>
      </c>
      <c r="Y22" s="181">
        <v>1629.2059999999999</v>
      </c>
      <c r="Z22" s="181">
        <v>0</v>
      </c>
    </row>
    <row r="23" spans="1:26">
      <c r="A23" s="175" t="s">
        <v>806</v>
      </c>
      <c r="B23" s="176" t="s">
        <v>149</v>
      </c>
      <c r="C23" s="176" t="s">
        <v>150</v>
      </c>
      <c r="D23" s="177" t="s">
        <v>798</v>
      </c>
      <c r="E23" s="178">
        <v>100.0048</v>
      </c>
      <c r="F23" s="178">
        <v>100.03194888</v>
      </c>
      <c r="G23" s="179">
        <v>0</v>
      </c>
      <c r="H23" s="179">
        <v>2.7147879999999999E-2</v>
      </c>
      <c r="I23" s="180">
        <v>100.0048</v>
      </c>
      <c r="J23" s="179">
        <v>2.7147879999999999E-2</v>
      </c>
      <c r="K23" s="179">
        <v>2.7147879999999999E-2</v>
      </c>
      <c r="L23" s="179">
        <v>0</v>
      </c>
      <c r="M23" s="179">
        <v>0</v>
      </c>
      <c r="N23" s="179">
        <v>1.36</v>
      </c>
      <c r="O23" s="179">
        <v>0</v>
      </c>
      <c r="P23" s="179">
        <v>0</v>
      </c>
      <c r="Q23" s="179">
        <v>0</v>
      </c>
      <c r="R23" s="179">
        <v>50.08</v>
      </c>
      <c r="S23" s="179">
        <v>0</v>
      </c>
      <c r="T23" s="179">
        <v>1.36</v>
      </c>
      <c r="U23" s="179">
        <v>0</v>
      </c>
      <c r="V23" s="179">
        <v>1.36</v>
      </c>
      <c r="W23" s="179">
        <v>3.0209E-2</v>
      </c>
      <c r="X23" s="179">
        <v>3.0000000000000001E-3</v>
      </c>
      <c r="Y23" s="181">
        <v>50.08</v>
      </c>
      <c r="Z23" s="181">
        <v>0</v>
      </c>
    </row>
    <row r="24" spans="1:26">
      <c r="A24" s="175" t="s">
        <v>807</v>
      </c>
      <c r="B24" s="176" t="s">
        <v>151</v>
      </c>
      <c r="C24" s="176" t="s">
        <v>152</v>
      </c>
      <c r="D24" s="177" t="s">
        <v>798</v>
      </c>
      <c r="E24" s="178">
        <v>100.0069</v>
      </c>
      <c r="F24" s="178">
        <v>100.02949712</v>
      </c>
      <c r="G24" s="179">
        <v>0</v>
      </c>
      <c r="H24" s="179">
        <v>1.4076999999999999E-2</v>
      </c>
      <c r="I24" s="180">
        <v>100.0154</v>
      </c>
      <c r="J24" s="179">
        <v>1.4076999999999999E-2</v>
      </c>
      <c r="K24" s="179">
        <v>1.4076999999999999E-2</v>
      </c>
      <c r="L24" s="179">
        <v>0</v>
      </c>
      <c r="M24" s="179">
        <v>0</v>
      </c>
      <c r="N24" s="179">
        <v>163.5</v>
      </c>
      <c r="O24" s="179">
        <v>0</v>
      </c>
      <c r="P24" s="179">
        <v>0</v>
      </c>
      <c r="Q24" s="179">
        <v>0</v>
      </c>
      <c r="R24" s="179">
        <v>11615.031000000001</v>
      </c>
      <c r="S24" s="179">
        <v>0</v>
      </c>
      <c r="T24" s="179">
        <v>163.5</v>
      </c>
      <c r="U24" s="179">
        <v>0</v>
      </c>
      <c r="V24" s="179">
        <v>163.5</v>
      </c>
      <c r="W24" s="179">
        <v>1.4078E-2</v>
      </c>
      <c r="X24" s="179">
        <v>0</v>
      </c>
      <c r="Y24" s="181">
        <v>11615.031000000001</v>
      </c>
      <c r="Z24" s="181">
        <v>0</v>
      </c>
    </row>
    <row r="25" spans="1:26">
      <c r="A25" s="175" t="s">
        <v>807</v>
      </c>
      <c r="B25" s="176" t="s">
        <v>149</v>
      </c>
      <c r="C25" s="176" t="s">
        <v>150</v>
      </c>
      <c r="D25" s="177" t="s">
        <v>798</v>
      </c>
      <c r="E25" s="178">
        <v>100.00579999999999</v>
      </c>
      <c r="F25" s="178">
        <v>100.02862709</v>
      </c>
      <c r="G25" s="179">
        <v>0</v>
      </c>
      <c r="H25" s="179">
        <v>1.4345999999999999E-2</v>
      </c>
      <c r="I25" s="180">
        <v>100.01430000000001</v>
      </c>
      <c r="J25" s="179">
        <v>1.4345999999999999E-2</v>
      </c>
      <c r="K25" s="179">
        <v>1.4345999999999999E-2</v>
      </c>
      <c r="L25" s="179">
        <v>0</v>
      </c>
      <c r="M25" s="179">
        <v>0</v>
      </c>
      <c r="N25" s="179">
        <v>0.72</v>
      </c>
      <c r="O25" s="179">
        <v>0</v>
      </c>
      <c r="P25" s="179">
        <v>0</v>
      </c>
      <c r="Q25" s="179">
        <v>0</v>
      </c>
      <c r="R25" s="179">
        <v>50.302</v>
      </c>
      <c r="S25" s="179">
        <v>0</v>
      </c>
      <c r="T25" s="179">
        <v>0.72</v>
      </c>
      <c r="U25" s="179">
        <v>0</v>
      </c>
      <c r="V25" s="179">
        <v>0.72</v>
      </c>
      <c r="W25" s="179">
        <v>1.4347E-2</v>
      </c>
      <c r="X25" s="179">
        <v>0</v>
      </c>
      <c r="Y25" s="181">
        <v>50.302</v>
      </c>
      <c r="Z25" s="181">
        <v>0</v>
      </c>
    </row>
    <row r="26" spans="1:26">
      <c r="A26" s="175" t="s">
        <v>808</v>
      </c>
      <c r="B26" s="176" t="s">
        <v>151</v>
      </c>
      <c r="C26" s="176" t="s">
        <v>152</v>
      </c>
      <c r="D26" s="177" t="s">
        <v>798</v>
      </c>
      <c r="E26" s="178">
        <v>100.02</v>
      </c>
      <c r="F26" s="178">
        <v>100.03192278</v>
      </c>
      <c r="G26" s="179">
        <v>0</v>
      </c>
      <c r="H26" s="179">
        <v>1.192178E-2</v>
      </c>
      <c r="I26" s="180">
        <v>100.02</v>
      </c>
      <c r="J26" s="179">
        <v>1.192178E-2</v>
      </c>
      <c r="K26" s="179">
        <v>1.192178E-2</v>
      </c>
      <c r="L26" s="179">
        <v>0</v>
      </c>
      <c r="M26" s="179">
        <v>0</v>
      </c>
      <c r="N26" s="179">
        <v>132.19999999999999</v>
      </c>
      <c r="O26" s="179">
        <v>0</v>
      </c>
      <c r="P26" s="179">
        <v>0</v>
      </c>
      <c r="Q26" s="179">
        <v>0</v>
      </c>
      <c r="R26" s="179">
        <v>11088.946</v>
      </c>
      <c r="S26" s="179">
        <v>0</v>
      </c>
      <c r="T26" s="179">
        <v>132.19999999999999</v>
      </c>
      <c r="U26" s="179">
        <v>0</v>
      </c>
      <c r="V26" s="179">
        <v>132.19999999999999</v>
      </c>
      <c r="W26" s="179">
        <v>3.0346999999999999E-2</v>
      </c>
      <c r="X26" s="179">
        <v>1.84E-2</v>
      </c>
      <c r="Y26" s="181">
        <v>11088.946</v>
      </c>
      <c r="Z26" s="181">
        <v>0</v>
      </c>
    </row>
    <row r="27" spans="1:26">
      <c r="A27" s="175" t="s">
        <v>808</v>
      </c>
      <c r="B27" s="176" t="s">
        <v>149</v>
      </c>
      <c r="C27" s="176" t="s">
        <v>150</v>
      </c>
      <c r="D27" s="177" t="s">
        <v>798</v>
      </c>
      <c r="E27" s="178">
        <v>100.0183</v>
      </c>
      <c r="F27" s="178">
        <v>100.03049324</v>
      </c>
      <c r="G27" s="179">
        <v>0</v>
      </c>
      <c r="H27" s="179">
        <v>1.219224E-2</v>
      </c>
      <c r="I27" s="180">
        <v>100.0183</v>
      </c>
      <c r="J27" s="179">
        <v>1.219224E-2</v>
      </c>
      <c r="K27" s="179">
        <v>1.219224E-2</v>
      </c>
      <c r="L27" s="179">
        <v>0</v>
      </c>
      <c r="M27" s="179">
        <v>0</v>
      </c>
      <c r="N27" s="179">
        <v>0.62</v>
      </c>
      <c r="O27" s="179">
        <v>0</v>
      </c>
      <c r="P27" s="179">
        <v>0</v>
      </c>
      <c r="Q27" s="179">
        <v>0</v>
      </c>
      <c r="R27" s="179">
        <v>50.503</v>
      </c>
      <c r="S27" s="179">
        <v>0</v>
      </c>
      <c r="T27" s="179">
        <v>0.62</v>
      </c>
      <c r="U27" s="179">
        <v>0</v>
      </c>
      <c r="V27" s="179">
        <v>0.62</v>
      </c>
      <c r="W27" s="179">
        <v>3.0492999999999999E-2</v>
      </c>
      <c r="X27" s="179">
        <v>1.8200000000000001E-2</v>
      </c>
      <c r="Y27" s="181">
        <v>50.503</v>
      </c>
      <c r="Z27" s="181">
        <v>0</v>
      </c>
    </row>
    <row r="28" spans="1:26">
      <c r="A28" s="175" t="s">
        <v>809</v>
      </c>
      <c r="B28" s="176" t="s">
        <v>151</v>
      </c>
      <c r="C28" s="176" t="s">
        <v>152</v>
      </c>
      <c r="D28" s="177" t="s">
        <v>798</v>
      </c>
      <c r="E28" s="178">
        <v>100.00409999999999</v>
      </c>
      <c r="F28" s="178">
        <v>100.01743947999999</v>
      </c>
      <c r="G28" s="179">
        <v>0</v>
      </c>
      <c r="H28" s="179">
        <v>1.333848E-2</v>
      </c>
      <c r="I28" s="180">
        <v>100.00409999999999</v>
      </c>
      <c r="J28" s="179">
        <v>1.333848E-2</v>
      </c>
      <c r="K28" s="179">
        <v>1.333848E-2</v>
      </c>
      <c r="L28" s="179">
        <v>0</v>
      </c>
      <c r="M28" s="179">
        <v>0</v>
      </c>
      <c r="N28" s="179">
        <v>21.74</v>
      </c>
      <c r="O28" s="179">
        <v>0</v>
      </c>
      <c r="P28" s="179">
        <v>0</v>
      </c>
      <c r="Q28" s="179">
        <v>0</v>
      </c>
      <c r="R28" s="179">
        <v>1629.636</v>
      </c>
      <c r="S28" s="179">
        <v>0</v>
      </c>
      <c r="T28" s="179">
        <v>21.74</v>
      </c>
      <c r="U28" s="179">
        <v>0</v>
      </c>
      <c r="V28" s="179">
        <v>21.74</v>
      </c>
      <c r="W28" s="179">
        <v>1.5767E-2</v>
      </c>
      <c r="X28" s="179">
        <v>2.3999999999999998E-3</v>
      </c>
      <c r="Y28" s="181">
        <v>1629.636</v>
      </c>
      <c r="Z28" s="181">
        <v>0</v>
      </c>
    </row>
    <row r="29" spans="1:26">
      <c r="A29" s="175" t="s">
        <v>809</v>
      </c>
      <c r="B29" s="176" t="s">
        <v>145</v>
      </c>
      <c r="C29" s="176" t="s">
        <v>146</v>
      </c>
      <c r="D29" s="177" t="s">
        <v>798</v>
      </c>
      <c r="E29" s="178">
        <v>100.00279999999999</v>
      </c>
      <c r="F29" s="178">
        <v>100.09613385999999</v>
      </c>
      <c r="G29" s="179">
        <v>0</v>
      </c>
      <c r="H29" s="179">
        <v>9.3332860000000004E-2</v>
      </c>
      <c r="I29" s="180">
        <v>100.00279999999999</v>
      </c>
      <c r="J29" s="179">
        <v>9.3332860000000004E-2</v>
      </c>
      <c r="K29" s="179">
        <v>9.3332860000000004E-2</v>
      </c>
      <c r="L29" s="179">
        <v>0</v>
      </c>
      <c r="M29" s="179">
        <v>0</v>
      </c>
      <c r="N29" s="179">
        <v>4667.6000000000004</v>
      </c>
      <c r="O29" s="179">
        <v>0</v>
      </c>
      <c r="P29" s="179">
        <v>0</v>
      </c>
      <c r="Q29" s="179">
        <v>0</v>
      </c>
      <c r="R29" s="179">
        <v>50010.264999999999</v>
      </c>
      <c r="S29" s="179">
        <v>0</v>
      </c>
      <c r="T29" s="179">
        <v>4667.6000000000004</v>
      </c>
      <c r="U29" s="179">
        <v>0</v>
      </c>
      <c r="V29" s="179">
        <v>4667.6000000000004</v>
      </c>
      <c r="W29" s="179">
        <v>9.4002000000000002E-2</v>
      </c>
      <c r="X29" s="179">
        <v>5.9999999999999995E-4</v>
      </c>
      <c r="Y29" s="181">
        <v>50010.264999999999</v>
      </c>
      <c r="Z29" s="181">
        <v>0</v>
      </c>
    </row>
    <row r="30" spans="1:26">
      <c r="A30" s="175" t="s">
        <v>809</v>
      </c>
      <c r="B30" s="176" t="s">
        <v>149</v>
      </c>
      <c r="C30" s="176" t="s">
        <v>150</v>
      </c>
      <c r="D30" s="177" t="s">
        <v>798</v>
      </c>
      <c r="E30" s="178">
        <v>100.0048</v>
      </c>
      <c r="F30" s="178">
        <v>100.01836547000001</v>
      </c>
      <c r="G30" s="179">
        <v>0</v>
      </c>
      <c r="H30" s="179">
        <v>1.356447E-2</v>
      </c>
      <c r="I30" s="180">
        <v>100.0048</v>
      </c>
      <c r="J30" s="179">
        <v>1.356447E-2</v>
      </c>
      <c r="K30" s="179">
        <v>1.356447E-2</v>
      </c>
      <c r="L30" s="179">
        <v>0</v>
      </c>
      <c r="M30" s="179">
        <v>0</v>
      </c>
      <c r="N30" s="179">
        <v>0.68</v>
      </c>
      <c r="O30" s="179">
        <v>0</v>
      </c>
      <c r="P30" s="179">
        <v>0</v>
      </c>
      <c r="Q30" s="179">
        <v>0</v>
      </c>
      <c r="R30" s="179">
        <v>50.094000000000001</v>
      </c>
      <c r="S30" s="179">
        <v>0</v>
      </c>
      <c r="T30" s="179">
        <v>0.68</v>
      </c>
      <c r="U30" s="179">
        <v>0</v>
      </c>
      <c r="V30" s="179">
        <v>0.68</v>
      </c>
      <c r="W30" s="179">
        <v>1.6809999999999999E-2</v>
      </c>
      <c r="X30" s="179">
        <v>3.2000000000000002E-3</v>
      </c>
      <c r="Y30" s="181">
        <v>50.094000000000001</v>
      </c>
      <c r="Z30" s="181">
        <v>0</v>
      </c>
    </row>
    <row r="31" spans="1:26">
      <c r="A31" s="175" t="s">
        <v>809</v>
      </c>
      <c r="B31" s="176" t="s">
        <v>159</v>
      </c>
      <c r="C31" s="176" t="s">
        <v>160</v>
      </c>
      <c r="D31" s="177" t="s">
        <v>798</v>
      </c>
      <c r="E31" s="178">
        <v>100.0025</v>
      </c>
      <c r="F31" s="178">
        <v>100.09899505</v>
      </c>
      <c r="G31" s="179">
        <v>0</v>
      </c>
      <c r="H31" s="179">
        <v>9.6494049999999998E-2</v>
      </c>
      <c r="I31" s="180">
        <v>100.0025</v>
      </c>
      <c r="J31" s="179">
        <v>9.6494049999999998E-2</v>
      </c>
      <c r="K31" s="179">
        <v>9.6494049999999998E-2</v>
      </c>
      <c r="L31" s="179">
        <v>0</v>
      </c>
      <c r="M31" s="179">
        <v>0</v>
      </c>
      <c r="N31" s="179">
        <v>1.93</v>
      </c>
      <c r="O31" s="179">
        <v>0</v>
      </c>
      <c r="P31" s="179">
        <v>0</v>
      </c>
      <c r="Q31" s="179">
        <v>0</v>
      </c>
      <c r="R31" s="179">
        <v>20.001000000000001</v>
      </c>
      <c r="S31" s="179">
        <v>0</v>
      </c>
      <c r="T31" s="179">
        <v>1.93</v>
      </c>
      <c r="U31" s="179">
        <v>0</v>
      </c>
      <c r="V31" s="179">
        <v>1.93</v>
      </c>
      <c r="W31" s="179">
        <v>9.7439999999999999E-2</v>
      </c>
      <c r="X31" s="179">
        <v>8.9999999999999998E-4</v>
      </c>
      <c r="Y31" s="181">
        <v>20.001000000000001</v>
      </c>
      <c r="Z31" s="181">
        <v>0</v>
      </c>
    </row>
    <row r="32" spans="1:26">
      <c r="A32" s="175" t="s">
        <v>810</v>
      </c>
      <c r="B32" s="176" t="s">
        <v>151</v>
      </c>
      <c r="C32" s="176" t="s">
        <v>152</v>
      </c>
      <c r="D32" s="177" t="s">
        <v>798</v>
      </c>
      <c r="E32" s="178">
        <v>100.0154</v>
      </c>
      <c r="F32" s="178">
        <v>100.03150754000001</v>
      </c>
      <c r="G32" s="179">
        <v>0</v>
      </c>
      <c r="H32" s="179">
        <v>1.4506E-2</v>
      </c>
      <c r="I32" s="180">
        <v>100.017</v>
      </c>
      <c r="J32" s="179">
        <v>1.4506E-2</v>
      </c>
      <c r="K32" s="179">
        <v>1.4506E-2</v>
      </c>
      <c r="L32" s="179">
        <v>0</v>
      </c>
      <c r="M32" s="179">
        <v>0</v>
      </c>
      <c r="N32" s="179">
        <v>168.29</v>
      </c>
      <c r="O32" s="179">
        <v>0</v>
      </c>
      <c r="P32" s="179">
        <v>0</v>
      </c>
      <c r="Q32" s="179">
        <v>0</v>
      </c>
      <c r="R32" s="179">
        <v>11601.666999999999</v>
      </c>
      <c r="S32" s="179">
        <v>0</v>
      </c>
      <c r="T32" s="179">
        <v>168.29</v>
      </c>
      <c r="U32" s="179">
        <v>0</v>
      </c>
      <c r="V32" s="179">
        <v>168.29</v>
      </c>
      <c r="W32" s="179">
        <v>1.4507000000000001E-2</v>
      </c>
      <c r="X32" s="179">
        <v>0</v>
      </c>
      <c r="Y32" s="181">
        <v>11601.666999999999</v>
      </c>
      <c r="Z32" s="181">
        <v>0</v>
      </c>
    </row>
    <row r="33" spans="1:26">
      <c r="A33" s="175" t="s">
        <v>810</v>
      </c>
      <c r="B33" s="176" t="s">
        <v>149</v>
      </c>
      <c r="C33" s="176" t="s">
        <v>150</v>
      </c>
      <c r="D33" s="177" t="s">
        <v>798</v>
      </c>
      <c r="E33" s="178">
        <v>100.01430000000001</v>
      </c>
      <c r="F33" s="178">
        <v>100.0308096</v>
      </c>
      <c r="G33" s="179">
        <v>0</v>
      </c>
      <c r="H33" s="179">
        <v>1.4932000000000001E-2</v>
      </c>
      <c r="I33" s="180">
        <v>100.0159</v>
      </c>
      <c r="J33" s="179">
        <v>1.4932000000000001E-2</v>
      </c>
      <c r="K33" s="179">
        <v>1.4932000000000001E-2</v>
      </c>
      <c r="L33" s="179">
        <v>0</v>
      </c>
      <c r="M33" s="179">
        <v>0</v>
      </c>
      <c r="N33" s="179">
        <v>0.75</v>
      </c>
      <c r="O33" s="179">
        <v>0</v>
      </c>
      <c r="P33" s="179">
        <v>0</v>
      </c>
      <c r="Q33" s="179">
        <v>0</v>
      </c>
      <c r="R33" s="179">
        <v>50.308999999999997</v>
      </c>
      <c r="S33" s="179">
        <v>0</v>
      </c>
      <c r="T33" s="179">
        <v>0.75</v>
      </c>
      <c r="U33" s="179">
        <v>0</v>
      </c>
      <c r="V33" s="179">
        <v>0.75</v>
      </c>
      <c r="W33" s="179">
        <v>1.4933E-2</v>
      </c>
      <c r="X33" s="179">
        <v>0</v>
      </c>
      <c r="Y33" s="181">
        <v>50.308999999999997</v>
      </c>
      <c r="Z33" s="181">
        <v>0</v>
      </c>
    </row>
    <row r="34" spans="1:26">
      <c r="A34" s="175" t="s">
        <v>811</v>
      </c>
      <c r="B34" s="176" t="s">
        <v>151</v>
      </c>
      <c r="C34" s="176" t="s">
        <v>152</v>
      </c>
      <c r="D34" s="177" t="s">
        <v>798</v>
      </c>
      <c r="E34" s="178">
        <v>100.02</v>
      </c>
      <c r="F34" s="178">
        <v>100.03308291</v>
      </c>
      <c r="G34" s="179">
        <v>0</v>
      </c>
      <c r="H34" s="179">
        <v>1.308191E-2</v>
      </c>
      <c r="I34" s="180">
        <v>100.02</v>
      </c>
      <c r="J34" s="179">
        <v>1.308191E-2</v>
      </c>
      <c r="K34" s="179">
        <v>1.308191E-2</v>
      </c>
      <c r="L34" s="179">
        <v>0</v>
      </c>
      <c r="M34" s="179">
        <v>0</v>
      </c>
      <c r="N34" s="179">
        <v>141.61000000000001</v>
      </c>
      <c r="O34" s="179">
        <v>0</v>
      </c>
      <c r="P34" s="179">
        <v>0</v>
      </c>
      <c r="Q34" s="179">
        <v>0</v>
      </c>
      <c r="R34" s="179">
        <v>10825.227000000001</v>
      </c>
      <c r="S34" s="179">
        <v>0</v>
      </c>
      <c r="T34" s="179">
        <v>141.61000000000001</v>
      </c>
      <c r="U34" s="179">
        <v>0</v>
      </c>
      <c r="V34" s="179">
        <v>141.61000000000001</v>
      </c>
      <c r="W34" s="179">
        <v>3.1507E-2</v>
      </c>
      <c r="X34" s="179">
        <v>1.84E-2</v>
      </c>
      <c r="Y34" s="181">
        <v>10825.227000000001</v>
      </c>
      <c r="Z34" s="181">
        <v>0</v>
      </c>
    </row>
    <row r="35" spans="1:26">
      <c r="A35" s="175" t="s">
        <v>811</v>
      </c>
      <c r="B35" s="176" t="s">
        <v>149</v>
      </c>
      <c r="C35" s="176" t="s">
        <v>150</v>
      </c>
      <c r="D35" s="177" t="s">
        <v>798</v>
      </c>
      <c r="E35" s="178">
        <v>100.0183</v>
      </c>
      <c r="F35" s="178">
        <v>100.03167752</v>
      </c>
      <c r="G35" s="179">
        <v>0</v>
      </c>
      <c r="H35" s="179">
        <v>1.3376519999999999E-2</v>
      </c>
      <c r="I35" s="180">
        <v>100.0183</v>
      </c>
      <c r="J35" s="179">
        <v>1.3376519999999999E-2</v>
      </c>
      <c r="K35" s="179">
        <v>1.3376519999999999E-2</v>
      </c>
      <c r="L35" s="179">
        <v>0</v>
      </c>
      <c r="M35" s="179">
        <v>0</v>
      </c>
      <c r="N35" s="179">
        <v>0.68</v>
      </c>
      <c r="O35" s="179">
        <v>0</v>
      </c>
      <c r="P35" s="179">
        <v>0</v>
      </c>
      <c r="Q35" s="179">
        <v>0</v>
      </c>
      <c r="R35" s="179">
        <v>50.509</v>
      </c>
      <c r="S35" s="179">
        <v>0</v>
      </c>
      <c r="T35" s="179">
        <v>0.68</v>
      </c>
      <c r="U35" s="179">
        <v>0</v>
      </c>
      <c r="V35" s="179">
        <v>0.68</v>
      </c>
      <c r="W35" s="179">
        <v>3.1676999999999997E-2</v>
      </c>
      <c r="X35" s="179">
        <v>1.8200000000000001E-2</v>
      </c>
      <c r="Y35" s="181">
        <v>50.509</v>
      </c>
      <c r="Z35" s="181">
        <v>0</v>
      </c>
    </row>
    <row r="36" spans="1:26">
      <c r="A36" s="175" t="s">
        <v>812</v>
      </c>
      <c r="B36" s="176" t="s">
        <v>151</v>
      </c>
      <c r="C36" s="176" t="s">
        <v>152</v>
      </c>
      <c r="D36" s="177" t="s">
        <v>798</v>
      </c>
      <c r="E36" s="178">
        <v>100.00409999999999</v>
      </c>
      <c r="F36" s="178">
        <v>100.01814888</v>
      </c>
      <c r="G36" s="179">
        <v>0</v>
      </c>
      <c r="H36" s="179">
        <v>1.404788E-2</v>
      </c>
      <c r="I36" s="180">
        <v>100.00409999999999</v>
      </c>
      <c r="J36" s="179">
        <v>1.404788E-2</v>
      </c>
      <c r="K36" s="179">
        <v>1.404788E-2</v>
      </c>
      <c r="L36" s="179">
        <v>0</v>
      </c>
      <c r="M36" s="179">
        <v>0</v>
      </c>
      <c r="N36" s="179">
        <v>22.9</v>
      </c>
      <c r="O36" s="179">
        <v>0</v>
      </c>
      <c r="P36" s="179">
        <v>0</v>
      </c>
      <c r="Q36" s="179">
        <v>0</v>
      </c>
      <c r="R36" s="179">
        <v>1629.8530000000001</v>
      </c>
      <c r="S36" s="179">
        <v>0</v>
      </c>
      <c r="T36" s="179">
        <v>22.9</v>
      </c>
      <c r="U36" s="179">
        <v>0</v>
      </c>
      <c r="V36" s="179">
        <v>22.9</v>
      </c>
      <c r="W36" s="179">
        <v>1.5533E-2</v>
      </c>
      <c r="X36" s="179">
        <v>1.4E-3</v>
      </c>
      <c r="Y36" s="181">
        <v>1629.8530000000001</v>
      </c>
      <c r="Z36" s="181">
        <v>0</v>
      </c>
    </row>
    <row r="37" spans="1:26">
      <c r="A37" s="175" t="s">
        <v>812</v>
      </c>
      <c r="B37" s="176" t="s">
        <v>149</v>
      </c>
      <c r="C37" s="176" t="s">
        <v>150</v>
      </c>
      <c r="D37" s="177" t="s">
        <v>798</v>
      </c>
      <c r="E37" s="178">
        <v>100.0048</v>
      </c>
      <c r="F37" s="178">
        <v>100.01916129</v>
      </c>
      <c r="G37" s="179">
        <v>0</v>
      </c>
      <c r="H37" s="179">
        <v>1.436029E-2</v>
      </c>
      <c r="I37" s="180">
        <v>100.0048</v>
      </c>
      <c r="J37" s="179">
        <v>1.436029E-2</v>
      </c>
      <c r="K37" s="179">
        <v>1.436029E-2</v>
      </c>
      <c r="L37" s="179">
        <v>0</v>
      </c>
      <c r="M37" s="179">
        <v>0</v>
      </c>
      <c r="N37" s="179">
        <v>0.72</v>
      </c>
      <c r="O37" s="179">
        <v>0</v>
      </c>
      <c r="P37" s="179">
        <v>0</v>
      </c>
      <c r="Q37" s="179">
        <v>0</v>
      </c>
      <c r="R37" s="179">
        <v>50.100999999999999</v>
      </c>
      <c r="S37" s="179">
        <v>0</v>
      </c>
      <c r="T37" s="179">
        <v>0.72</v>
      </c>
      <c r="U37" s="179">
        <v>0</v>
      </c>
      <c r="V37" s="179">
        <v>0.72</v>
      </c>
      <c r="W37" s="179">
        <v>1.6662E-2</v>
      </c>
      <c r="X37" s="179">
        <v>2.2000000000000001E-3</v>
      </c>
      <c r="Y37" s="181">
        <v>50.100999999999999</v>
      </c>
      <c r="Z37" s="181">
        <v>0</v>
      </c>
    </row>
    <row r="38" spans="1:26">
      <c r="A38" s="175" t="s">
        <v>813</v>
      </c>
      <c r="B38" s="176" t="s">
        <v>151</v>
      </c>
      <c r="C38" s="176" t="s">
        <v>152</v>
      </c>
      <c r="D38" s="177" t="s">
        <v>798</v>
      </c>
      <c r="E38" s="178">
        <v>100.017</v>
      </c>
      <c r="F38" s="178">
        <v>100.0287374</v>
      </c>
      <c r="G38" s="179">
        <v>0</v>
      </c>
      <c r="H38" s="179">
        <v>1.1736399999999999E-2</v>
      </c>
      <c r="I38" s="180">
        <v>100.017</v>
      </c>
      <c r="J38" s="179">
        <v>1.1736399999999999E-2</v>
      </c>
      <c r="K38" s="179">
        <v>1.1736399999999999E-2</v>
      </c>
      <c r="L38" s="179">
        <v>0</v>
      </c>
      <c r="M38" s="179">
        <v>0</v>
      </c>
      <c r="N38" s="179">
        <v>136.18</v>
      </c>
      <c r="O38" s="179">
        <v>0</v>
      </c>
      <c r="P38" s="179">
        <v>0</v>
      </c>
      <c r="Q38" s="179">
        <v>0</v>
      </c>
      <c r="R38" s="179">
        <v>11603.348</v>
      </c>
      <c r="S38" s="179">
        <v>0</v>
      </c>
      <c r="T38" s="179">
        <v>136.18</v>
      </c>
      <c r="U38" s="179">
        <v>0</v>
      </c>
      <c r="V38" s="179">
        <v>136.18</v>
      </c>
      <c r="W38" s="179">
        <v>1.4076E-2</v>
      </c>
      <c r="X38" s="179">
        <v>2.3E-3</v>
      </c>
      <c r="Y38" s="181">
        <v>11603.348</v>
      </c>
      <c r="Z38" s="181">
        <v>0</v>
      </c>
    </row>
    <row r="39" spans="1:26">
      <c r="A39" s="175" t="s">
        <v>813</v>
      </c>
      <c r="B39" s="176" t="s">
        <v>149</v>
      </c>
      <c r="C39" s="176" t="s">
        <v>150</v>
      </c>
      <c r="D39" s="177" t="s">
        <v>798</v>
      </c>
      <c r="E39" s="178">
        <v>100.0159</v>
      </c>
      <c r="F39" s="178">
        <v>100.0280229</v>
      </c>
      <c r="G39" s="179">
        <v>0</v>
      </c>
      <c r="H39" s="179">
        <v>1.21219E-2</v>
      </c>
      <c r="I39" s="180">
        <v>100.0159</v>
      </c>
      <c r="J39" s="179">
        <v>1.21219E-2</v>
      </c>
      <c r="K39" s="179">
        <v>1.21219E-2</v>
      </c>
      <c r="L39" s="179">
        <v>0</v>
      </c>
      <c r="M39" s="179">
        <v>0</v>
      </c>
      <c r="N39" s="179">
        <v>0.61</v>
      </c>
      <c r="O39" s="179">
        <v>0</v>
      </c>
      <c r="P39" s="179">
        <v>0</v>
      </c>
      <c r="Q39" s="179">
        <v>0</v>
      </c>
      <c r="R39" s="179">
        <v>50.316000000000003</v>
      </c>
      <c r="S39" s="179">
        <v>0</v>
      </c>
      <c r="T39" s="179">
        <v>0.61</v>
      </c>
      <c r="U39" s="179">
        <v>0</v>
      </c>
      <c r="V39" s="179">
        <v>0.61</v>
      </c>
      <c r="W39" s="179">
        <v>1.4487999999999999E-2</v>
      </c>
      <c r="X39" s="179">
        <v>2.3E-3</v>
      </c>
      <c r="Y39" s="181">
        <v>50.316000000000003</v>
      </c>
      <c r="Z39" s="181">
        <v>0</v>
      </c>
    </row>
    <row r="40" spans="1:26">
      <c r="A40" s="175" t="s">
        <v>814</v>
      </c>
      <c r="B40" s="176" t="s">
        <v>151</v>
      </c>
      <c r="C40" s="176" t="s">
        <v>152</v>
      </c>
      <c r="D40" s="177" t="s">
        <v>798</v>
      </c>
      <c r="E40" s="178">
        <v>100.02</v>
      </c>
      <c r="F40" s="178">
        <v>100.03468512000001</v>
      </c>
      <c r="G40" s="179">
        <v>0</v>
      </c>
      <c r="H40" s="179">
        <v>1.468412E-2</v>
      </c>
      <c r="I40" s="180">
        <v>100.02</v>
      </c>
      <c r="J40" s="179">
        <v>1.468412E-2</v>
      </c>
      <c r="K40" s="179">
        <v>1.468412E-2</v>
      </c>
      <c r="L40" s="179">
        <v>0</v>
      </c>
      <c r="M40" s="179">
        <v>0</v>
      </c>
      <c r="N40" s="179">
        <v>158.29</v>
      </c>
      <c r="O40" s="179">
        <v>0</v>
      </c>
      <c r="P40" s="179">
        <v>0</v>
      </c>
      <c r="Q40" s="179">
        <v>0</v>
      </c>
      <c r="R40" s="179">
        <v>10779.550999999999</v>
      </c>
      <c r="S40" s="179">
        <v>0</v>
      </c>
      <c r="T40" s="179">
        <v>158.29</v>
      </c>
      <c r="U40" s="179">
        <v>0</v>
      </c>
      <c r="V40" s="179">
        <v>158.29</v>
      </c>
      <c r="W40" s="179">
        <v>3.3107999999999999E-2</v>
      </c>
      <c r="X40" s="179">
        <v>1.84E-2</v>
      </c>
      <c r="Y40" s="181">
        <v>10779.550999999999</v>
      </c>
      <c r="Z40" s="181">
        <v>0</v>
      </c>
    </row>
    <row r="41" spans="1:26">
      <c r="A41" s="175" t="s">
        <v>814</v>
      </c>
      <c r="B41" s="176" t="s">
        <v>149</v>
      </c>
      <c r="C41" s="176" t="s">
        <v>150</v>
      </c>
      <c r="D41" s="177" t="s">
        <v>798</v>
      </c>
      <c r="E41" s="178">
        <v>100.0183</v>
      </c>
      <c r="F41" s="178">
        <v>100.03325679</v>
      </c>
      <c r="G41" s="179">
        <v>0</v>
      </c>
      <c r="H41" s="179">
        <v>1.495579E-2</v>
      </c>
      <c r="I41" s="180">
        <v>100.0183</v>
      </c>
      <c r="J41" s="179">
        <v>1.495579E-2</v>
      </c>
      <c r="K41" s="179">
        <v>1.495579E-2</v>
      </c>
      <c r="L41" s="179">
        <v>0</v>
      </c>
      <c r="M41" s="179">
        <v>0</v>
      </c>
      <c r="N41" s="179">
        <v>0.76</v>
      </c>
      <c r="O41" s="179">
        <v>0</v>
      </c>
      <c r="P41" s="179">
        <v>0</v>
      </c>
      <c r="Q41" s="179">
        <v>0</v>
      </c>
      <c r="R41" s="179">
        <v>50.515999999999998</v>
      </c>
      <c r="S41" s="179">
        <v>0</v>
      </c>
      <c r="T41" s="179">
        <v>0.76</v>
      </c>
      <c r="U41" s="179">
        <v>0</v>
      </c>
      <c r="V41" s="179">
        <v>0.76</v>
      </c>
      <c r="W41" s="179">
        <v>3.3256000000000001E-2</v>
      </c>
      <c r="X41" s="179">
        <v>1.8200000000000001E-2</v>
      </c>
      <c r="Y41" s="181">
        <v>50.515999999999998</v>
      </c>
      <c r="Z41" s="181">
        <v>0</v>
      </c>
    </row>
    <row r="42" spans="1:26">
      <c r="A42" s="175" t="s">
        <v>815</v>
      </c>
      <c r="B42" s="176" t="s">
        <v>151</v>
      </c>
      <c r="C42" s="176" t="s">
        <v>152</v>
      </c>
      <c r="D42" s="177" t="s">
        <v>798</v>
      </c>
      <c r="E42" s="178">
        <v>100.00409999999999</v>
      </c>
      <c r="F42" s="178">
        <v>100.01650840000001</v>
      </c>
      <c r="G42" s="179">
        <v>0</v>
      </c>
      <c r="H42" s="179">
        <v>1.2407400000000001E-2</v>
      </c>
      <c r="I42" s="180">
        <v>100.00409999999999</v>
      </c>
      <c r="J42" s="179">
        <v>1.2407400000000001E-2</v>
      </c>
      <c r="K42" s="179">
        <v>1.2407400000000001E-2</v>
      </c>
      <c r="L42" s="179">
        <v>0</v>
      </c>
      <c r="M42" s="179">
        <v>0</v>
      </c>
      <c r="N42" s="179">
        <v>20.23</v>
      </c>
      <c r="O42" s="179">
        <v>0</v>
      </c>
      <c r="P42" s="179">
        <v>0</v>
      </c>
      <c r="Q42" s="179">
        <v>0</v>
      </c>
      <c r="R42" s="179">
        <v>1630.079</v>
      </c>
      <c r="S42" s="179">
        <v>0</v>
      </c>
      <c r="T42" s="179">
        <v>20.23</v>
      </c>
      <c r="U42" s="179">
        <v>0</v>
      </c>
      <c r="V42" s="179">
        <v>20.23</v>
      </c>
      <c r="W42" s="179">
        <v>1.5278999999999999E-2</v>
      </c>
      <c r="X42" s="179">
        <v>2.8E-3</v>
      </c>
      <c r="Y42" s="181">
        <v>1630.079</v>
      </c>
      <c r="Z42" s="181">
        <v>0</v>
      </c>
    </row>
    <row r="43" spans="1:26">
      <c r="A43" s="175" t="s">
        <v>815</v>
      </c>
      <c r="B43" s="176" t="s">
        <v>149</v>
      </c>
      <c r="C43" s="176" t="s">
        <v>150</v>
      </c>
      <c r="D43" s="177" t="s">
        <v>798</v>
      </c>
      <c r="E43" s="178">
        <v>100.0048</v>
      </c>
      <c r="F43" s="178">
        <v>100.01756207</v>
      </c>
      <c r="G43" s="179">
        <v>0</v>
      </c>
      <c r="H43" s="179">
        <v>1.2761069999999999E-2</v>
      </c>
      <c r="I43" s="180">
        <v>100.0048</v>
      </c>
      <c r="J43" s="179">
        <v>1.2761069999999999E-2</v>
      </c>
      <c r="K43" s="179">
        <v>1.2761069999999999E-2</v>
      </c>
      <c r="L43" s="179">
        <v>0</v>
      </c>
      <c r="M43" s="179">
        <v>0</v>
      </c>
      <c r="N43" s="179">
        <v>0.64</v>
      </c>
      <c r="O43" s="179">
        <v>0</v>
      </c>
      <c r="P43" s="179">
        <v>0</v>
      </c>
      <c r="Q43" s="179">
        <v>0</v>
      </c>
      <c r="R43" s="179">
        <v>50.107999999999997</v>
      </c>
      <c r="S43" s="179">
        <v>0</v>
      </c>
      <c r="T43" s="179">
        <v>0.64</v>
      </c>
      <c r="U43" s="179">
        <v>0</v>
      </c>
      <c r="V43" s="179">
        <v>0.64</v>
      </c>
      <c r="W43" s="179">
        <v>1.6449999999999999E-2</v>
      </c>
      <c r="X43" s="179">
        <v>3.5999999999999999E-3</v>
      </c>
      <c r="Y43" s="181">
        <v>50.107999999999997</v>
      </c>
      <c r="Z43" s="181">
        <v>0</v>
      </c>
    </row>
    <row r="44" spans="1:26">
      <c r="A44" s="175" t="s">
        <v>816</v>
      </c>
      <c r="B44" s="176" t="s">
        <v>151</v>
      </c>
      <c r="C44" s="176" t="s">
        <v>152</v>
      </c>
      <c r="D44" s="177" t="s">
        <v>798</v>
      </c>
      <c r="E44" s="178">
        <v>100.00409999999999</v>
      </c>
      <c r="F44" s="178">
        <v>100.01766257</v>
      </c>
      <c r="G44" s="179">
        <v>0</v>
      </c>
      <c r="H44" s="179">
        <v>1.356157E-2</v>
      </c>
      <c r="I44" s="180">
        <v>100.00409999999999</v>
      </c>
      <c r="J44" s="179">
        <v>1.356157E-2</v>
      </c>
      <c r="K44" s="179">
        <v>1.356157E-2</v>
      </c>
      <c r="L44" s="179">
        <v>0</v>
      </c>
      <c r="M44" s="179">
        <v>0</v>
      </c>
      <c r="N44" s="179">
        <v>21.91</v>
      </c>
      <c r="O44" s="179">
        <v>0</v>
      </c>
      <c r="P44" s="179">
        <v>0</v>
      </c>
      <c r="Q44" s="179">
        <v>0</v>
      </c>
      <c r="R44" s="179">
        <v>1615.28</v>
      </c>
      <c r="S44" s="179">
        <v>0</v>
      </c>
      <c r="T44" s="179">
        <v>21.91</v>
      </c>
      <c r="U44" s="179">
        <v>0</v>
      </c>
      <c r="V44" s="179">
        <v>21.91</v>
      </c>
      <c r="W44" s="179">
        <v>1.6157000000000001E-2</v>
      </c>
      <c r="X44" s="179">
        <v>2.5000000000000001E-3</v>
      </c>
      <c r="Y44" s="181">
        <v>1615.28</v>
      </c>
      <c r="Z44" s="181">
        <v>0</v>
      </c>
    </row>
    <row r="45" spans="1:26">
      <c r="A45" s="175" t="s">
        <v>816</v>
      </c>
      <c r="B45" s="176" t="s">
        <v>149</v>
      </c>
      <c r="C45" s="176" t="s">
        <v>150</v>
      </c>
      <c r="D45" s="177" t="s">
        <v>798</v>
      </c>
      <c r="E45" s="178">
        <v>100.0048</v>
      </c>
      <c r="F45" s="178">
        <v>100.01855768999999</v>
      </c>
      <c r="G45" s="179">
        <v>0</v>
      </c>
      <c r="H45" s="179">
        <v>1.375669E-2</v>
      </c>
      <c r="I45" s="180">
        <v>100.0048</v>
      </c>
      <c r="J45" s="179">
        <v>1.375669E-2</v>
      </c>
      <c r="K45" s="179">
        <v>1.375669E-2</v>
      </c>
      <c r="L45" s="179">
        <v>0</v>
      </c>
      <c r="M45" s="179">
        <v>0</v>
      </c>
      <c r="N45" s="179">
        <v>0.69</v>
      </c>
      <c r="O45" s="179">
        <v>0</v>
      </c>
      <c r="P45" s="179">
        <v>0</v>
      </c>
      <c r="Q45" s="179">
        <v>0</v>
      </c>
      <c r="R45" s="179">
        <v>50.113999999999997</v>
      </c>
      <c r="S45" s="179">
        <v>0</v>
      </c>
      <c r="T45" s="179">
        <v>0.69</v>
      </c>
      <c r="U45" s="179">
        <v>0</v>
      </c>
      <c r="V45" s="179">
        <v>0.69</v>
      </c>
      <c r="W45" s="179">
        <v>1.7156000000000001E-2</v>
      </c>
      <c r="X45" s="179">
        <v>3.3E-3</v>
      </c>
      <c r="Y45" s="181">
        <v>50.113999999999997</v>
      </c>
      <c r="Z45" s="181">
        <v>0</v>
      </c>
    </row>
    <row r="46" spans="1:26">
      <c r="A46" s="175" t="s">
        <v>817</v>
      </c>
      <c r="B46" s="176" t="s">
        <v>151</v>
      </c>
      <c r="C46" s="176" t="s">
        <v>152</v>
      </c>
      <c r="D46" s="177" t="s">
        <v>798</v>
      </c>
      <c r="E46" s="178">
        <v>100.017</v>
      </c>
      <c r="F46" s="178">
        <v>100.0440778</v>
      </c>
      <c r="G46" s="179">
        <v>0</v>
      </c>
      <c r="H46" s="179">
        <v>2.7076800000000002E-2</v>
      </c>
      <c r="I46" s="180">
        <v>100.017</v>
      </c>
      <c r="J46" s="179">
        <v>2.7076800000000002E-2</v>
      </c>
      <c r="K46" s="179">
        <v>2.7076800000000002E-2</v>
      </c>
      <c r="L46" s="179">
        <v>0</v>
      </c>
      <c r="M46" s="179">
        <v>0</v>
      </c>
      <c r="N46" s="179">
        <v>314.22000000000003</v>
      </c>
      <c r="O46" s="179">
        <v>0</v>
      </c>
      <c r="P46" s="179">
        <v>0</v>
      </c>
      <c r="Q46" s="179">
        <v>0</v>
      </c>
      <c r="R46" s="179">
        <v>11604.708000000001</v>
      </c>
      <c r="S46" s="179">
        <v>0</v>
      </c>
      <c r="T46" s="179">
        <v>314.22000000000003</v>
      </c>
      <c r="U46" s="179">
        <v>0</v>
      </c>
      <c r="V46" s="179">
        <v>314.22000000000003</v>
      </c>
      <c r="W46" s="179">
        <v>3.0473E-2</v>
      </c>
      <c r="X46" s="179">
        <v>3.3E-3</v>
      </c>
      <c r="Y46" s="181">
        <v>11604.708000000001</v>
      </c>
      <c r="Z46" s="181">
        <v>0</v>
      </c>
    </row>
    <row r="47" spans="1:26">
      <c r="A47" s="175" t="s">
        <v>817</v>
      </c>
      <c r="B47" s="176" t="s">
        <v>149</v>
      </c>
      <c r="C47" s="176" t="s">
        <v>150</v>
      </c>
      <c r="D47" s="177" t="s">
        <v>798</v>
      </c>
      <c r="E47" s="178">
        <v>100.0159</v>
      </c>
      <c r="F47" s="178">
        <v>100.04332101</v>
      </c>
      <c r="G47" s="179">
        <v>0</v>
      </c>
      <c r="H47" s="179">
        <v>2.7420010000000002E-2</v>
      </c>
      <c r="I47" s="180">
        <v>100.0159</v>
      </c>
      <c r="J47" s="179">
        <v>2.7420010000000002E-2</v>
      </c>
      <c r="K47" s="179">
        <v>2.7420010000000002E-2</v>
      </c>
      <c r="L47" s="179">
        <v>0</v>
      </c>
      <c r="M47" s="179">
        <v>0</v>
      </c>
      <c r="N47" s="179">
        <v>1.38</v>
      </c>
      <c r="O47" s="179">
        <v>0</v>
      </c>
      <c r="P47" s="179">
        <v>0</v>
      </c>
      <c r="Q47" s="179">
        <v>0</v>
      </c>
      <c r="R47" s="179">
        <v>50.322000000000003</v>
      </c>
      <c r="S47" s="179">
        <v>0</v>
      </c>
      <c r="T47" s="179">
        <v>1.38</v>
      </c>
      <c r="U47" s="179">
        <v>0</v>
      </c>
      <c r="V47" s="179">
        <v>1.38</v>
      </c>
      <c r="W47" s="179">
        <v>3.0842999999999999E-2</v>
      </c>
      <c r="X47" s="179">
        <v>3.3999999999999998E-3</v>
      </c>
      <c r="Y47" s="181">
        <v>50.322000000000003</v>
      </c>
      <c r="Z47" s="181">
        <v>0</v>
      </c>
    </row>
    <row r="48" spans="1:26">
      <c r="A48" s="175" t="s">
        <v>818</v>
      </c>
      <c r="B48" s="176" t="s">
        <v>151</v>
      </c>
      <c r="C48" s="176" t="s">
        <v>152</v>
      </c>
      <c r="D48" s="177" t="s">
        <v>798</v>
      </c>
      <c r="E48" s="178">
        <v>100.02</v>
      </c>
      <c r="F48" s="178">
        <v>100.04994889</v>
      </c>
      <c r="G48" s="179">
        <v>0</v>
      </c>
      <c r="H48" s="179">
        <v>2.9947890000000001E-2</v>
      </c>
      <c r="I48" s="180">
        <v>100.02</v>
      </c>
      <c r="J48" s="179">
        <v>2.9947890000000001E-2</v>
      </c>
      <c r="K48" s="179">
        <v>2.9947890000000001E-2</v>
      </c>
      <c r="L48" s="179">
        <v>0</v>
      </c>
      <c r="M48" s="179">
        <v>0</v>
      </c>
      <c r="N48" s="179">
        <v>322.87</v>
      </c>
      <c r="O48" s="179">
        <v>0</v>
      </c>
      <c r="P48" s="179">
        <v>0</v>
      </c>
      <c r="Q48" s="179">
        <v>0</v>
      </c>
      <c r="R48" s="179">
        <v>10781.02</v>
      </c>
      <c r="S48" s="179">
        <v>0</v>
      </c>
      <c r="T48" s="179">
        <v>322.87</v>
      </c>
      <c r="U48" s="179">
        <v>0</v>
      </c>
      <c r="V48" s="179">
        <v>322.87</v>
      </c>
      <c r="W48" s="179">
        <v>4.8371999999999998E-2</v>
      </c>
      <c r="X48" s="179">
        <v>1.84E-2</v>
      </c>
      <c r="Y48" s="181">
        <v>10781.02</v>
      </c>
      <c r="Z48" s="181">
        <v>0</v>
      </c>
    </row>
    <row r="49" spans="1:26">
      <c r="A49" s="175" t="s">
        <v>818</v>
      </c>
      <c r="B49" s="176" t="s">
        <v>149</v>
      </c>
      <c r="C49" s="176" t="s">
        <v>150</v>
      </c>
      <c r="D49" s="177" t="s">
        <v>798</v>
      </c>
      <c r="E49" s="178">
        <v>100.0183</v>
      </c>
      <c r="F49" s="178">
        <v>100.04868973000001</v>
      </c>
      <c r="G49" s="179">
        <v>0</v>
      </c>
      <c r="H49" s="179">
        <v>3.0388729999999999E-2</v>
      </c>
      <c r="I49" s="180">
        <v>100.0183</v>
      </c>
      <c r="J49" s="179">
        <v>3.0388729999999999E-2</v>
      </c>
      <c r="K49" s="179">
        <v>3.0388729999999999E-2</v>
      </c>
      <c r="L49" s="179">
        <v>0</v>
      </c>
      <c r="M49" s="179">
        <v>0</v>
      </c>
      <c r="N49" s="179">
        <v>1.54</v>
      </c>
      <c r="O49" s="179">
        <v>0</v>
      </c>
      <c r="P49" s="179">
        <v>0</v>
      </c>
      <c r="Q49" s="179">
        <v>0</v>
      </c>
      <c r="R49" s="179">
        <v>50.524000000000001</v>
      </c>
      <c r="S49" s="179">
        <v>0</v>
      </c>
      <c r="T49" s="179">
        <v>1.54</v>
      </c>
      <c r="U49" s="179">
        <v>0</v>
      </c>
      <c r="V49" s="179">
        <v>1.54</v>
      </c>
      <c r="W49" s="179">
        <v>4.8689000000000003E-2</v>
      </c>
      <c r="X49" s="179">
        <v>1.8200000000000001E-2</v>
      </c>
      <c r="Y49" s="181">
        <v>50.524000000000001</v>
      </c>
      <c r="Z49" s="181">
        <v>0</v>
      </c>
    </row>
    <row r="50" spans="1:26">
      <c r="A50" s="175" t="s">
        <v>819</v>
      </c>
      <c r="B50" s="176" t="s">
        <v>151</v>
      </c>
      <c r="C50" s="176" t="s">
        <v>152</v>
      </c>
      <c r="D50" s="177" t="s">
        <v>798</v>
      </c>
      <c r="E50" s="178">
        <v>100.00409999999999</v>
      </c>
      <c r="F50" s="178">
        <v>100.01701023</v>
      </c>
      <c r="G50" s="179">
        <v>0</v>
      </c>
      <c r="H50" s="179">
        <v>1.2909230000000001E-2</v>
      </c>
      <c r="I50" s="180">
        <v>100.00409999999999</v>
      </c>
      <c r="J50" s="179">
        <v>1.2909230000000001E-2</v>
      </c>
      <c r="K50" s="179">
        <v>1.2909230000000001E-2</v>
      </c>
      <c r="L50" s="179">
        <v>0</v>
      </c>
      <c r="M50" s="179">
        <v>0</v>
      </c>
      <c r="N50" s="179">
        <v>20.85</v>
      </c>
      <c r="O50" s="179">
        <v>0</v>
      </c>
      <c r="P50" s="179">
        <v>0</v>
      </c>
      <c r="Q50" s="179">
        <v>0</v>
      </c>
      <c r="R50" s="179">
        <v>1615.498</v>
      </c>
      <c r="S50" s="179">
        <v>0</v>
      </c>
      <c r="T50" s="179">
        <v>20.85</v>
      </c>
      <c r="U50" s="179">
        <v>0</v>
      </c>
      <c r="V50" s="179">
        <v>20.85</v>
      </c>
      <c r="W50" s="179">
        <v>1.5987000000000001E-2</v>
      </c>
      <c r="X50" s="179">
        <v>3.0000000000000001E-3</v>
      </c>
      <c r="Y50" s="181">
        <v>1615.498</v>
      </c>
      <c r="Z50" s="181">
        <v>0</v>
      </c>
    </row>
    <row r="51" spans="1:26">
      <c r="A51" s="175" t="s">
        <v>819</v>
      </c>
      <c r="B51" s="176" t="s">
        <v>149</v>
      </c>
      <c r="C51" s="176" t="s">
        <v>150</v>
      </c>
      <c r="D51" s="177" t="s">
        <v>798</v>
      </c>
      <c r="E51" s="178">
        <v>100.0048</v>
      </c>
      <c r="F51" s="178">
        <v>100.01795654999999</v>
      </c>
      <c r="G51" s="179">
        <v>0</v>
      </c>
      <c r="H51" s="179">
        <v>1.315555E-2</v>
      </c>
      <c r="I51" s="180">
        <v>100.0048</v>
      </c>
      <c r="J51" s="179">
        <v>1.315555E-2</v>
      </c>
      <c r="K51" s="179">
        <v>1.315555E-2</v>
      </c>
      <c r="L51" s="179">
        <v>0</v>
      </c>
      <c r="M51" s="179">
        <v>0</v>
      </c>
      <c r="N51" s="179">
        <v>0.66</v>
      </c>
      <c r="O51" s="179">
        <v>0</v>
      </c>
      <c r="P51" s="179">
        <v>0</v>
      </c>
      <c r="Q51" s="179">
        <v>0</v>
      </c>
      <c r="R51" s="179">
        <v>50.121000000000002</v>
      </c>
      <c r="S51" s="179">
        <v>0</v>
      </c>
      <c r="T51" s="179">
        <v>0.66</v>
      </c>
      <c r="U51" s="179">
        <v>0</v>
      </c>
      <c r="V51" s="179">
        <v>0.66</v>
      </c>
      <c r="W51" s="179">
        <v>1.7038000000000001E-2</v>
      </c>
      <c r="X51" s="179">
        <v>3.8E-3</v>
      </c>
      <c r="Y51" s="181">
        <v>50.121000000000002</v>
      </c>
      <c r="Z51" s="181">
        <v>0</v>
      </c>
    </row>
    <row r="52" spans="1:26">
      <c r="A52" s="175" t="s">
        <v>820</v>
      </c>
      <c r="B52" s="176" t="s">
        <v>151</v>
      </c>
      <c r="C52" s="176" t="s">
        <v>152</v>
      </c>
      <c r="D52" s="177" t="s">
        <v>798</v>
      </c>
      <c r="E52" s="178">
        <v>100.017</v>
      </c>
      <c r="F52" s="178">
        <v>100.02914579999999</v>
      </c>
      <c r="G52" s="179">
        <v>0</v>
      </c>
      <c r="H52" s="179">
        <v>1.2144800000000001E-2</v>
      </c>
      <c r="I52" s="180">
        <v>100.017</v>
      </c>
      <c r="J52" s="179">
        <v>1.2144800000000001E-2</v>
      </c>
      <c r="K52" s="179">
        <v>1.2144800000000001E-2</v>
      </c>
      <c r="L52" s="179">
        <v>0</v>
      </c>
      <c r="M52" s="179">
        <v>0</v>
      </c>
      <c r="N52" s="179">
        <v>140.97</v>
      </c>
      <c r="O52" s="179">
        <v>0</v>
      </c>
      <c r="P52" s="179">
        <v>0</v>
      </c>
      <c r="Q52" s="179">
        <v>0</v>
      </c>
      <c r="R52" s="179">
        <v>11607.847</v>
      </c>
      <c r="S52" s="179">
        <v>0</v>
      </c>
      <c r="T52" s="179">
        <v>140.97</v>
      </c>
      <c r="U52" s="179">
        <v>0</v>
      </c>
      <c r="V52" s="179">
        <v>140.97</v>
      </c>
      <c r="W52" s="179">
        <v>1.8069000000000002E-2</v>
      </c>
      <c r="X52" s="179">
        <v>5.8999999999999999E-3</v>
      </c>
      <c r="Y52" s="181">
        <v>11607.847</v>
      </c>
      <c r="Z52" s="181">
        <v>0</v>
      </c>
    </row>
    <row r="53" spans="1:26">
      <c r="A53" s="175" t="s">
        <v>820</v>
      </c>
      <c r="B53" s="176" t="s">
        <v>145</v>
      </c>
      <c r="C53" s="176" t="s">
        <v>146</v>
      </c>
      <c r="D53" s="177" t="s">
        <v>798</v>
      </c>
      <c r="E53" s="178">
        <v>100.00279999999999</v>
      </c>
      <c r="F53" s="178">
        <v>100.11449155</v>
      </c>
      <c r="G53" s="179">
        <v>0</v>
      </c>
      <c r="H53" s="179">
        <v>0.104536</v>
      </c>
      <c r="I53" s="180">
        <v>100.01</v>
      </c>
      <c r="J53" s="179">
        <v>0.104536</v>
      </c>
      <c r="K53" s="179">
        <v>0.104536</v>
      </c>
      <c r="L53" s="179">
        <v>0</v>
      </c>
      <c r="M53" s="179">
        <v>0</v>
      </c>
      <c r="N53" s="179">
        <v>9.43</v>
      </c>
      <c r="O53" s="179">
        <v>0</v>
      </c>
      <c r="P53" s="179">
        <v>0</v>
      </c>
      <c r="Q53" s="179">
        <v>0</v>
      </c>
      <c r="R53" s="179">
        <v>90.224999999999994</v>
      </c>
      <c r="S53" s="179">
        <v>0</v>
      </c>
      <c r="T53" s="179">
        <v>9.43</v>
      </c>
      <c r="U53" s="179">
        <v>0</v>
      </c>
      <c r="V53" s="179">
        <v>9.43</v>
      </c>
      <c r="W53" s="179">
        <v>0.104537</v>
      </c>
      <c r="X53" s="179">
        <v>0</v>
      </c>
      <c r="Y53" s="181">
        <v>90.224999999999994</v>
      </c>
      <c r="Z53" s="181">
        <v>0</v>
      </c>
    </row>
    <row r="54" spans="1:26">
      <c r="A54" s="175" t="s">
        <v>820</v>
      </c>
      <c r="B54" s="176" t="s">
        <v>149</v>
      </c>
      <c r="C54" s="176" t="s">
        <v>150</v>
      </c>
      <c r="D54" s="177" t="s">
        <v>798</v>
      </c>
      <c r="E54" s="178">
        <v>100.0159</v>
      </c>
      <c r="F54" s="178">
        <v>100.02840909</v>
      </c>
      <c r="G54" s="179">
        <v>0</v>
      </c>
      <c r="H54" s="179">
        <v>1.2508089999999999E-2</v>
      </c>
      <c r="I54" s="180">
        <v>100.0159</v>
      </c>
      <c r="J54" s="179">
        <v>1.2508089999999999E-2</v>
      </c>
      <c r="K54" s="179">
        <v>1.2508089999999999E-2</v>
      </c>
      <c r="L54" s="179">
        <v>0</v>
      </c>
      <c r="M54" s="179">
        <v>0</v>
      </c>
      <c r="N54" s="179">
        <v>0.63</v>
      </c>
      <c r="O54" s="179">
        <v>0</v>
      </c>
      <c r="P54" s="179">
        <v>0</v>
      </c>
      <c r="Q54" s="179">
        <v>0</v>
      </c>
      <c r="R54" s="179">
        <v>50.335999999999999</v>
      </c>
      <c r="S54" s="179">
        <v>0</v>
      </c>
      <c r="T54" s="179">
        <v>0.63</v>
      </c>
      <c r="U54" s="179">
        <v>0</v>
      </c>
      <c r="V54" s="179">
        <v>0.63</v>
      </c>
      <c r="W54" s="179">
        <v>1.8463E-2</v>
      </c>
      <c r="X54" s="179">
        <v>5.8999999999999999E-3</v>
      </c>
      <c r="Y54" s="181">
        <v>50.335999999999999</v>
      </c>
      <c r="Z54" s="181">
        <v>0</v>
      </c>
    </row>
    <row r="55" spans="1:26">
      <c r="A55" s="175" t="s">
        <v>820</v>
      </c>
      <c r="B55" s="176" t="s">
        <v>159</v>
      </c>
      <c r="C55" s="176" t="s">
        <v>160</v>
      </c>
      <c r="D55" s="177" t="s">
        <v>798</v>
      </c>
      <c r="E55" s="178">
        <v>100.00279999999999</v>
      </c>
      <c r="F55" s="178">
        <v>100.11516318</v>
      </c>
      <c r="G55" s="179">
        <v>0</v>
      </c>
      <c r="H55" s="179">
        <v>0.10305400000000001</v>
      </c>
      <c r="I55" s="180">
        <v>100.0121</v>
      </c>
      <c r="J55" s="179">
        <v>0.10305400000000001</v>
      </c>
      <c r="K55" s="179">
        <v>0.10305400000000001</v>
      </c>
      <c r="L55" s="179">
        <v>0</v>
      </c>
      <c r="M55" s="179">
        <v>0</v>
      </c>
      <c r="N55" s="179">
        <v>341.7</v>
      </c>
      <c r="O55" s="179">
        <v>0</v>
      </c>
      <c r="P55" s="179">
        <v>0</v>
      </c>
      <c r="Q55" s="179">
        <v>0</v>
      </c>
      <c r="R55" s="179">
        <v>3315.73</v>
      </c>
      <c r="S55" s="179">
        <v>0</v>
      </c>
      <c r="T55" s="179">
        <v>341.7</v>
      </c>
      <c r="U55" s="179">
        <v>0</v>
      </c>
      <c r="V55" s="179">
        <v>341.7</v>
      </c>
      <c r="W55" s="179">
        <v>0.10305499999999999</v>
      </c>
      <c r="X55" s="179">
        <v>0</v>
      </c>
      <c r="Y55" s="181">
        <v>3315.73</v>
      </c>
      <c r="Z55" s="181">
        <v>0</v>
      </c>
    </row>
    <row r="56" spans="1:26">
      <c r="A56" s="175" t="s">
        <v>821</v>
      </c>
      <c r="B56" s="176" t="s">
        <v>151</v>
      </c>
      <c r="C56" s="176" t="s">
        <v>152</v>
      </c>
      <c r="D56" s="177" t="s">
        <v>798</v>
      </c>
      <c r="E56" s="178">
        <v>100.02</v>
      </c>
      <c r="F56" s="178">
        <v>100.03053222</v>
      </c>
      <c r="G56" s="179">
        <v>0</v>
      </c>
      <c r="H56" s="179">
        <v>1.0531220000000001E-2</v>
      </c>
      <c r="I56" s="180">
        <v>100.02</v>
      </c>
      <c r="J56" s="179">
        <v>1.0531220000000001E-2</v>
      </c>
      <c r="K56" s="179">
        <v>1.0531220000000001E-2</v>
      </c>
      <c r="L56" s="179">
        <v>0</v>
      </c>
      <c r="M56" s="179">
        <v>0</v>
      </c>
      <c r="N56" s="179">
        <v>113.57</v>
      </c>
      <c r="O56" s="179">
        <v>0</v>
      </c>
      <c r="P56" s="179">
        <v>0</v>
      </c>
      <c r="Q56" s="179">
        <v>0</v>
      </c>
      <c r="R56" s="179">
        <v>10784.019</v>
      </c>
      <c r="S56" s="179">
        <v>0</v>
      </c>
      <c r="T56" s="179">
        <v>113.57</v>
      </c>
      <c r="U56" s="179">
        <v>0</v>
      </c>
      <c r="V56" s="179">
        <v>113.57</v>
      </c>
      <c r="W56" s="179">
        <v>2.8955999999999999E-2</v>
      </c>
      <c r="X56" s="179">
        <v>1.84E-2</v>
      </c>
      <c r="Y56" s="181">
        <v>10784.019</v>
      </c>
      <c r="Z56" s="181">
        <v>0</v>
      </c>
    </row>
    <row r="57" spans="1:26">
      <c r="A57" s="175" t="s">
        <v>821</v>
      </c>
      <c r="B57" s="176" t="s">
        <v>145</v>
      </c>
      <c r="C57" s="176" t="s">
        <v>146</v>
      </c>
      <c r="D57" s="177" t="s">
        <v>798</v>
      </c>
      <c r="E57" s="178">
        <v>100.0248</v>
      </c>
      <c r="F57" s="178">
        <v>100.11984452999999</v>
      </c>
      <c r="G57" s="179">
        <v>0</v>
      </c>
      <c r="H57" s="179">
        <v>9.5043530000000001E-2</v>
      </c>
      <c r="I57" s="180">
        <v>100.0248</v>
      </c>
      <c r="J57" s="179">
        <v>9.5043530000000001E-2</v>
      </c>
      <c r="K57" s="179">
        <v>9.5043530000000001E-2</v>
      </c>
      <c r="L57" s="179">
        <v>0</v>
      </c>
      <c r="M57" s="179">
        <v>0</v>
      </c>
      <c r="N57" s="179">
        <v>129.6</v>
      </c>
      <c r="O57" s="179">
        <v>0</v>
      </c>
      <c r="P57" s="179">
        <v>0</v>
      </c>
      <c r="Q57" s="179">
        <v>0</v>
      </c>
      <c r="R57" s="179">
        <v>1363.6</v>
      </c>
      <c r="S57" s="179">
        <v>0</v>
      </c>
      <c r="T57" s="179">
        <v>129.6</v>
      </c>
      <c r="U57" s="179">
        <v>0</v>
      </c>
      <c r="V57" s="179">
        <v>129.6</v>
      </c>
      <c r="W57" s="179">
        <v>0.11493100000000001</v>
      </c>
      <c r="X57" s="179">
        <v>1.9800000000000002E-2</v>
      </c>
      <c r="Y57" s="181">
        <v>1363.6</v>
      </c>
      <c r="Z57" s="181">
        <v>0</v>
      </c>
    </row>
    <row r="58" spans="1:26">
      <c r="A58" s="175" t="s">
        <v>821</v>
      </c>
      <c r="B58" s="176" t="s">
        <v>149</v>
      </c>
      <c r="C58" s="176" t="s">
        <v>150</v>
      </c>
      <c r="D58" s="177" t="s">
        <v>798</v>
      </c>
      <c r="E58" s="178">
        <v>100.0183</v>
      </c>
      <c r="F58" s="178">
        <v>100.02908644999999</v>
      </c>
      <c r="G58" s="179">
        <v>0</v>
      </c>
      <c r="H58" s="179">
        <v>1.078545E-2</v>
      </c>
      <c r="I58" s="180">
        <v>100.0183</v>
      </c>
      <c r="J58" s="179">
        <v>1.078545E-2</v>
      </c>
      <c r="K58" s="179">
        <v>1.078545E-2</v>
      </c>
      <c r="L58" s="179">
        <v>0</v>
      </c>
      <c r="M58" s="179">
        <v>0</v>
      </c>
      <c r="N58" s="179">
        <v>0.55000000000000004</v>
      </c>
      <c r="O58" s="179">
        <v>0</v>
      </c>
      <c r="P58" s="179">
        <v>0</v>
      </c>
      <c r="Q58" s="179">
        <v>0</v>
      </c>
      <c r="R58" s="179">
        <v>50.539000000000001</v>
      </c>
      <c r="S58" s="179">
        <v>0</v>
      </c>
      <c r="T58" s="179">
        <v>0.55000000000000004</v>
      </c>
      <c r="U58" s="179">
        <v>0</v>
      </c>
      <c r="V58" s="179">
        <v>0.55000000000000004</v>
      </c>
      <c r="W58" s="179">
        <v>2.9086000000000001E-2</v>
      </c>
      <c r="X58" s="179">
        <v>1.8200000000000001E-2</v>
      </c>
      <c r="Y58" s="181">
        <v>50.539000000000001</v>
      </c>
      <c r="Z58" s="181">
        <v>0</v>
      </c>
    </row>
    <row r="59" spans="1:26">
      <c r="A59" s="175" t="s">
        <v>821</v>
      </c>
      <c r="B59" s="176" t="s">
        <v>159</v>
      </c>
      <c r="C59" s="176" t="s">
        <v>160</v>
      </c>
      <c r="D59" s="177" t="s">
        <v>798</v>
      </c>
      <c r="E59" s="178">
        <v>100.0197</v>
      </c>
      <c r="F59" s="178">
        <v>100.11625366</v>
      </c>
      <c r="G59" s="179">
        <v>0</v>
      </c>
      <c r="H59" s="179">
        <v>9.6552659999999998E-2</v>
      </c>
      <c r="I59" s="180">
        <v>100.0197</v>
      </c>
      <c r="J59" s="179">
        <v>9.6552659999999998E-2</v>
      </c>
      <c r="K59" s="179">
        <v>9.6552659999999998E-2</v>
      </c>
      <c r="L59" s="179">
        <v>0</v>
      </c>
      <c r="M59" s="179">
        <v>0</v>
      </c>
      <c r="N59" s="179">
        <v>334.44</v>
      </c>
      <c r="O59" s="179">
        <v>0</v>
      </c>
      <c r="P59" s="179">
        <v>0</v>
      </c>
      <c r="Q59" s="179">
        <v>0</v>
      </c>
      <c r="R59" s="179">
        <v>3463.8049999999998</v>
      </c>
      <c r="S59" s="179">
        <v>0</v>
      </c>
      <c r="T59" s="179">
        <v>334.44</v>
      </c>
      <c r="U59" s="179">
        <v>0</v>
      </c>
      <c r="V59" s="179">
        <v>334.44</v>
      </c>
      <c r="W59" s="179">
        <v>0.114068</v>
      </c>
      <c r="X59" s="179">
        <v>1.7500000000000002E-2</v>
      </c>
      <c r="Y59" s="181">
        <v>3463.8049999999998</v>
      </c>
      <c r="Z59" s="181">
        <v>0</v>
      </c>
    </row>
    <row r="60" spans="1:26">
      <c r="A60" s="175" t="s">
        <v>822</v>
      </c>
      <c r="B60" s="176" t="s">
        <v>151</v>
      </c>
      <c r="C60" s="176" t="s">
        <v>152</v>
      </c>
      <c r="D60" s="177" t="s">
        <v>798</v>
      </c>
      <c r="E60" s="178">
        <v>100.017</v>
      </c>
      <c r="F60" s="178">
        <v>100.03418393</v>
      </c>
      <c r="G60" s="179">
        <v>0</v>
      </c>
      <c r="H60" s="179">
        <v>1.7182929999999999E-2</v>
      </c>
      <c r="I60" s="180">
        <v>100.017</v>
      </c>
      <c r="J60" s="179">
        <v>1.7182929999999999E-2</v>
      </c>
      <c r="K60" s="179">
        <v>1.7182929999999999E-2</v>
      </c>
      <c r="L60" s="179">
        <v>0</v>
      </c>
      <c r="M60" s="179">
        <v>0</v>
      </c>
      <c r="N60" s="179">
        <v>199.48</v>
      </c>
      <c r="O60" s="179">
        <v>0</v>
      </c>
      <c r="P60" s="179">
        <v>0</v>
      </c>
      <c r="Q60" s="179">
        <v>0</v>
      </c>
      <c r="R60" s="179">
        <v>11609.254999999999</v>
      </c>
      <c r="S60" s="179">
        <v>0</v>
      </c>
      <c r="T60" s="179">
        <v>199.48</v>
      </c>
      <c r="U60" s="179">
        <v>0</v>
      </c>
      <c r="V60" s="179">
        <v>199.48</v>
      </c>
      <c r="W60" s="179">
        <v>2.0905E-2</v>
      </c>
      <c r="X60" s="179">
        <v>3.7000000000000002E-3</v>
      </c>
      <c r="Y60" s="181">
        <v>11609.254999999999</v>
      </c>
      <c r="Z60" s="181">
        <v>0</v>
      </c>
    </row>
    <row r="61" spans="1:26">
      <c r="A61" s="175" t="s">
        <v>822</v>
      </c>
      <c r="B61" s="176" t="s">
        <v>149</v>
      </c>
      <c r="C61" s="176" t="s">
        <v>150</v>
      </c>
      <c r="D61" s="177" t="s">
        <v>798</v>
      </c>
      <c r="E61" s="178">
        <v>100.0159</v>
      </c>
      <c r="F61" s="178">
        <v>100.03337174000001</v>
      </c>
      <c r="G61" s="179">
        <v>0</v>
      </c>
      <c r="H61" s="179">
        <v>1.7470739999999998E-2</v>
      </c>
      <c r="I61" s="180">
        <v>100.0159</v>
      </c>
      <c r="J61" s="179">
        <v>1.7470739999999998E-2</v>
      </c>
      <c r="K61" s="179">
        <v>1.7470739999999998E-2</v>
      </c>
      <c r="L61" s="179">
        <v>0</v>
      </c>
      <c r="M61" s="179">
        <v>0</v>
      </c>
      <c r="N61" s="179">
        <v>0.88</v>
      </c>
      <c r="O61" s="179">
        <v>0</v>
      </c>
      <c r="P61" s="179">
        <v>0</v>
      </c>
      <c r="Q61" s="179">
        <v>0</v>
      </c>
      <c r="R61" s="179">
        <v>50.341999999999999</v>
      </c>
      <c r="S61" s="179">
        <v>0</v>
      </c>
      <c r="T61" s="179">
        <v>0.88</v>
      </c>
      <c r="U61" s="179">
        <v>0</v>
      </c>
      <c r="V61" s="179">
        <v>0.88</v>
      </c>
      <c r="W61" s="179">
        <v>2.1224E-2</v>
      </c>
      <c r="X61" s="179">
        <v>3.7000000000000002E-3</v>
      </c>
      <c r="Y61" s="181">
        <v>50.341999999999999</v>
      </c>
      <c r="Z61" s="181">
        <v>0</v>
      </c>
    </row>
    <row r="62" spans="1:26">
      <c r="A62" s="175" t="s">
        <v>823</v>
      </c>
      <c r="B62" s="176" t="s">
        <v>151</v>
      </c>
      <c r="C62" s="176" t="s">
        <v>152</v>
      </c>
      <c r="D62" s="177" t="s">
        <v>798</v>
      </c>
      <c r="E62" s="178">
        <v>100.02</v>
      </c>
      <c r="F62" s="178">
        <v>100.03491052</v>
      </c>
      <c r="G62" s="179">
        <v>0</v>
      </c>
      <c r="H62" s="179">
        <v>1.4909520000000001E-2</v>
      </c>
      <c r="I62" s="180">
        <v>100.02</v>
      </c>
      <c r="J62" s="179">
        <v>1.4909520000000001E-2</v>
      </c>
      <c r="K62" s="179">
        <v>1.4909520000000001E-2</v>
      </c>
      <c r="L62" s="179">
        <v>0</v>
      </c>
      <c r="M62" s="179">
        <v>0</v>
      </c>
      <c r="N62" s="179">
        <v>160.43</v>
      </c>
      <c r="O62" s="179">
        <v>0</v>
      </c>
      <c r="P62" s="179">
        <v>0</v>
      </c>
      <c r="Q62" s="179">
        <v>0</v>
      </c>
      <c r="R62" s="179">
        <v>10760.079</v>
      </c>
      <c r="S62" s="179">
        <v>0</v>
      </c>
      <c r="T62" s="179">
        <v>160.43</v>
      </c>
      <c r="U62" s="179">
        <v>0</v>
      </c>
      <c r="V62" s="179">
        <v>160.43</v>
      </c>
      <c r="W62" s="179">
        <v>3.3334999999999997E-2</v>
      </c>
      <c r="X62" s="179">
        <v>1.84E-2</v>
      </c>
      <c r="Y62" s="181">
        <v>10760.079</v>
      </c>
      <c r="Z62" s="181">
        <v>0</v>
      </c>
    </row>
    <row r="63" spans="1:26">
      <c r="A63" s="175" t="s">
        <v>823</v>
      </c>
      <c r="B63" s="176" t="s">
        <v>149</v>
      </c>
      <c r="C63" s="176" t="s">
        <v>150</v>
      </c>
      <c r="D63" s="177" t="s">
        <v>798</v>
      </c>
      <c r="E63" s="178">
        <v>100.0183</v>
      </c>
      <c r="F63" s="178">
        <v>100.03343621</v>
      </c>
      <c r="G63" s="179">
        <v>0</v>
      </c>
      <c r="H63" s="179">
        <v>1.513521E-2</v>
      </c>
      <c r="I63" s="180">
        <v>100.0183</v>
      </c>
      <c r="J63" s="179">
        <v>1.513521E-2</v>
      </c>
      <c r="K63" s="179">
        <v>1.513521E-2</v>
      </c>
      <c r="L63" s="179">
        <v>0</v>
      </c>
      <c r="M63" s="179">
        <v>0</v>
      </c>
      <c r="N63" s="179">
        <v>0.76</v>
      </c>
      <c r="O63" s="179">
        <v>0</v>
      </c>
      <c r="P63" s="179">
        <v>0</v>
      </c>
      <c r="Q63" s="179">
        <v>0</v>
      </c>
      <c r="R63" s="179">
        <v>50.543999999999997</v>
      </c>
      <c r="S63" s="179">
        <v>0</v>
      </c>
      <c r="T63" s="179">
        <v>0.76</v>
      </c>
      <c r="U63" s="179">
        <v>0</v>
      </c>
      <c r="V63" s="179">
        <v>0.76</v>
      </c>
      <c r="W63" s="179">
        <v>3.3436E-2</v>
      </c>
      <c r="X63" s="179">
        <v>1.83E-2</v>
      </c>
      <c r="Y63" s="181">
        <v>50.543999999999997</v>
      </c>
      <c r="Z63" s="181">
        <v>0</v>
      </c>
    </row>
    <row r="64" spans="1:26">
      <c r="A64" s="175" t="s">
        <v>824</v>
      </c>
      <c r="B64" s="176" t="s">
        <v>151</v>
      </c>
      <c r="C64" s="176" t="s">
        <v>152</v>
      </c>
      <c r="D64" s="177" t="s">
        <v>798</v>
      </c>
      <c r="E64" s="178">
        <v>100.00409999999999</v>
      </c>
      <c r="F64" s="178">
        <v>100.03081007999999</v>
      </c>
      <c r="G64" s="179">
        <v>0</v>
      </c>
      <c r="H64" s="179">
        <v>2.670908E-2</v>
      </c>
      <c r="I64" s="180">
        <v>100.00409999999999</v>
      </c>
      <c r="J64" s="179">
        <v>2.670908E-2</v>
      </c>
      <c r="K64" s="179">
        <v>2.670908E-2</v>
      </c>
      <c r="L64" s="179">
        <v>0</v>
      </c>
      <c r="M64" s="179">
        <v>0</v>
      </c>
      <c r="N64" s="179">
        <v>43.15</v>
      </c>
      <c r="O64" s="179">
        <v>0</v>
      </c>
      <c r="P64" s="179">
        <v>0</v>
      </c>
      <c r="Q64" s="179">
        <v>0</v>
      </c>
      <c r="R64" s="179">
        <v>1615.7049999999999</v>
      </c>
      <c r="S64" s="179">
        <v>0</v>
      </c>
      <c r="T64" s="179">
        <v>43.15</v>
      </c>
      <c r="U64" s="179">
        <v>0</v>
      </c>
      <c r="V64" s="179">
        <v>43.15</v>
      </c>
      <c r="W64" s="179">
        <v>2.9877000000000001E-2</v>
      </c>
      <c r="X64" s="179">
        <v>3.0999999999999999E-3</v>
      </c>
      <c r="Y64" s="181">
        <v>1615.7049999999999</v>
      </c>
      <c r="Z64" s="181">
        <v>0</v>
      </c>
    </row>
    <row r="65" spans="1:26">
      <c r="A65" s="175" t="s">
        <v>824</v>
      </c>
      <c r="B65" s="176" t="s">
        <v>149</v>
      </c>
      <c r="C65" s="176" t="s">
        <v>150</v>
      </c>
      <c r="D65" s="177" t="s">
        <v>798</v>
      </c>
      <c r="E65" s="178">
        <v>100.0048</v>
      </c>
      <c r="F65" s="178">
        <v>100.03191828999999</v>
      </c>
      <c r="G65" s="179">
        <v>0</v>
      </c>
      <c r="H65" s="179">
        <v>2.7117289999999999E-2</v>
      </c>
      <c r="I65" s="180">
        <v>100.0048</v>
      </c>
      <c r="J65" s="179">
        <v>2.7117289999999999E-2</v>
      </c>
      <c r="K65" s="179">
        <v>2.7117289999999999E-2</v>
      </c>
      <c r="L65" s="179">
        <v>0</v>
      </c>
      <c r="M65" s="179">
        <v>0</v>
      </c>
      <c r="N65" s="179">
        <v>1.36</v>
      </c>
      <c r="O65" s="179">
        <v>0</v>
      </c>
      <c r="P65" s="179">
        <v>0</v>
      </c>
      <c r="Q65" s="179">
        <v>0</v>
      </c>
      <c r="R65" s="179">
        <v>50.128</v>
      </c>
      <c r="S65" s="179">
        <v>0</v>
      </c>
      <c r="T65" s="179">
        <v>1.36</v>
      </c>
      <c r="U65" s="179">
        <v>0</v>
      </c>
      <c r="V65" s="179">
        <v>1.36</v>
      </c>
      <c r="W65" s="179">
        <v>3.109E-2</v>
      </c>
      <c r="X65" s="179">
        <v>3.8999999999999998E-3</v>
      </c>
      <c r="Y65" s="181">
        <v>50.128</v>
      </c>
      <c r="Z65" s="181">
        <v>0</v>
      </c>
    </row>
    <row r="66" spans="1:26">
      <c r="A66" s="175" t="s">
        <v>825</v>
      </c>
      <c r="B66" s="176" t="s">
        <v>151</v>
      </c>
      <c r="C66" s="176" t="s">
        <v>152</v>
      </c>
      <c r="D66" s="177" t="s">
        <v>798</v>
      </c>
      <c r="E66" s="178">
        <v>100.017</v>
      </c>
      <c r="F66" s="178">
        <v>100.03206976</v>
      </c>
      <c r="G66" s="179">
        <v>0</v>
      </c>
      <c r="H66" s="179">
        <v>1.506876E-2</v>
      </c>
      <c r="I66" s="180">
        <v>100.017</v>
      </c>
      <c r="J66" s="179">
        <v>1.506876E-2</v>
      </c>
      <c r="K66" s="179">
        <v>1.506876E-2</v>
      </c>
      <c r="L66" s="179">
        <v>0</v>
      </c>
      <c r="M66" s="179">
        <v>0</v>
      </c>
      <c r="N66" s="179">
        <v>174.97</v>
      </c>
      <c r="O66" s="179">
        <v>0</v>
      </c>
      <c r="P66" s="179">
        <v>0</v>
      </c>
      <c r="Q66" s="179">
        <v>0</v>
      </c>
      <c r="R66" s="179">
        <v>11611.249</v>
      </c>
      <c r="S66" s="179">
        <v>0</v>
      </c>
      <c r="T66" s="179">
        <v>174.97</v>
      </c>
      <c r="U66" s="179">
        <v>0</v>
      </c>
      <c r="V66" s="179">
        <v>174.97</v>
      </c>
      <c r="W66" s="179">
        <v>1.8866999999999998E-2</v>
      </c>
      <c r="X66" s="179">
        <v>3.7000000000000002E-3</v>
      </c>
      <c r="Y66" s="181">
        <v>11611.249</v>
      </c>
      <c r="Z66" s="181">
        <v>0</v>
      </c>
    </row>
    <row r="67" spans="1:26">
      <c r="A67" s="175" t="s">
        <v>825</v>
      </c>
      <c r="B67" s="176" t="s">
        <v>149</v>
      </c>
      <c r="C67" s="176" t="s">
        <v>150</v>
      </c>
      <c r="D67" s="177" t="s">
        <v>798</v>
      </c>
      <c r="E67" s="178">
        <v>100.0159</v>
      </c>
      <c r="F67" s="178">
        <v>100.03137971</v>
      </c>
      <c r="G67" s="179">
        <v>0</v>
      </c>
      <c r="H67" s="179">
        <v>1.547871E-2</v>
      </c>
      <c r="I67" s="180">
        <v>100.0159</v>
      </c>
      <c r="J67" s="179">
        <v>1.547871E-2</v>
      </c>
      <c r="K67" s="179">
        <v>1.547871E-2</v>
      </c>
      <c r="L67" s="179">
        <v>0</v>
      </c>
      <c r="M67" s="179">
        <v>0</v>
      </c>
      <c r="N67" s="179">
        <v>0.78</v>
      </c>
      <c r="O67" s="179">
        <v>0</v>
      </c>
      <c r="P67" s="179">
        <v>0</v>
      </c>
      <c r="Q67" s="179">
        <v>0</v>
      </c>
      <c r="R67" s="179">
        <v>50.350999999999999</v>
      </c>
      <c r="S67" s="179">
        <v>0</v>
      </c>
      <c r="T67" s="179">
        <v>0.78</v>
      </c>
      <c r="U67" s="179">
        <v>0</v>
      </c>
      <c r="V67" s="179">
        <v>0.78</v>
      </c>
      <c r="W67" s="179">
        <v>1.9310000000000001E-2</v>
      </c>
      <c r="X67" s="179">
        <v>3.8E-3</v>
      </c>
      <c r="Y67" s="181">
        <v>50.350999999999999</v>
      </c>
      <c r="Z67" s="181">
        <v>0</v>
      </c>
    </row>
    <row r="68" spans="1:26">
      <c r="A68" s="175" t="s">
        <v>826</v>
      </c>
      <c r="B68" s="176" t="s">
        <v>151</v>
      </c>
      <c r="C68" s="176" t="s">
        <v>152</v>
      </c>
      <c r="D68" s="177" t="s">
        <v>798</v>
      </c>
      <c r="E68" s="178">
        <v>100.02</v>
      </c>
      <c r="F68" s="178">
        <v>100.03247645</v>
      </c>
      <c r="G68" s="179">
        <v>0</v>
      </c>
      <c r="H68" s="179">
        <v>1.2475450000000001E-2</v>
      </c>
      <c r="I68" s="180">
        <v>100.02</v>
      </c>
      <c r="J68" s="179">
        <v>1.2475450000000001E-2</v>
      </c>
      <c r="K68" s="179">
        <v>1.2475450000000001E-2</v>
      </c>
      <c r="L68" s="179">
        <v>0</v>
      </c>
      <c r="M68" s="179">
        <v>0</v>
      </c>
      <c r="N68" s="179">
        <v>131.13999999999999</v>
      </c>
      <c r="O68" s="179">
        <v>0</v>
      </c>
      <c r="P68" s="179">
        <v>0</v>
      </c>
      <c r="Q68" s="179">
        <v>0</v>
      </c>
      <c r="R68" s="179">
        <v>10511.617</v>
      </c>
      <c r="S68" s="179">
        <v>0</v>
      </c>
      <c r="T68" s="179">
        <v>131.13999999999999</v>
      </c>
      <c r="U68" s="179">
        <v>0</v>
      </c>
      <c r="V68" s="179">
        <v>131.13999999999999</v>
      </c>
      <c r="W68" s="179">
        <v>3.0901000000000001E-2</v>
      </c>
      <c r="X68" s="179">
        <v>1.84E-2</v>
      </c>
      <c r="Y68" s="181">
        <v>10511.617</v>
      </c>
      <c r="Z68" s="181">
        <v>0</v>
      </c>
    </row>
    <row r="69" spans="1:26">
      <c r="A69" s="175" t="s">
        <v>826</v>
      </c>
      <c r="B69" s="176" t="s">
        <v>149</v>
      </c>
      <c r="C69" s="176" t="s">
        <v>150</v>
      </c>
      <c r="D69" s="177" t="s">
        <v>798</v>
      </c>
      <c r="E69" s="178">
        <v>100.0183</v>
      </c>
      <c r="F69" s="178">
        <v>100.03125495</v>
      </c>
      <c r="G69" s="179">
        <v>0</v>
      </c>
      <c r="H69" s="179">
        <v>1.2953950000000001E-2</v>
      </c>
      <c r="I69" s="180">
        <v>100.0183</v>
      </c>
      <c r="J69" s="179">
        <v>1.2953950000000001E-2</v>
      </c>
      <c r="K69" s="179">
        <v>1.2953950000000001E-2</v>
      </c>
      <c r="L69" s="179">
        <v>0</v>
      </c>
      <c r="M69" s="179">
        <v>0</v>
      </c>
      <c r="N69" s="179">
        <v>0.65</v>
      </c>
      <c r="O69" s="179">
        <v>0</v>
      </c>
      <c r="P69" s="179">
        <v>0</v>
      </c>
      <c r="Q69" s="179">
        <v>0</v>
      </c>
      <c r="R69" s="179">
        <v>50.552</v>
      </c>
      <c r="S69" s="179">
        <v>0</v>
      </c>
      <c r="T69" s="179">
        <v>0.65</v>
      </c>
      <c r="U69" s="179">
        <v>0</v>
      </c>
      <c r="V69" s="179">
        <v>0.65</v>
      </c>
      <c r="W69" s="179">
        <v>3.1253999999999997E-2</v>
      </c>
      <c r="X69" s="179">
        <v>1.83E-2</v>
      </c>
      <c r="Y69" s="181">
        <v>50.552</v>
      </c>
      <c r="Z69" s="181">
        <v>0</v>
      </c>
    </row>
    <row r="70" spans="1:26">
      <c r="A70" s="175" t="s">
        <v>827</v>
      </c>
      <c r="B70" s="176" t="s">
        <v>151</v>
      </c>
      <c r="C70" s="176" t="s">
        <v>152</v>
      </c>
      <c r="D70" s="177" t="s">
        <v>798</v>
      </c>
      <c r="E70" s="178">
        <v>100.00409999999999</v>
      </c>
      <c r="F70" s="178">
        <v>100.01717062</v>
      </c>
      <c r="G70" s="179">
        <v>0</v>
      </c>
      <c r="H70" s="179">
        <v>1.3069620000000001E-2</v>
      </c>
      <c r="I70" s="180">
        <v>100.00409999999999</v>
      </c>
      <c r="J70" s="179">
        <v>1.3069620000000001E-2</v>
      </c>
      <c r="K70" s="179">
        <v>1.3069620000000001E-2</v>
      </c>
      <c r="L70" s="179">
        <v>0</v>
      </c>
      <c r="M70" s="179">
        <v>0</v>
      </c>
      <c r="N70" s="179">
        <v>21.12</v>
      </c>
      <c r="O70" s="179">
        <v>0</v>
      </c>
      <c r="P70" s="179">
        <v>0</v>
      </c>
      <c r="Q70" s="179">
        <v>0</v>
      </c>
      <c r="R70" s="179">
        <v>1616.133</v>
      </c>
      <c r="S70" s="179">
        <v>0</v>
      </c>
      <c r="T70" s="179">
        <v>21.12</v>
      </c>
      <c r="U70" s="179">
        <v>0</v>
      </c>
      <c r="V70" s="179">
        <v>21.12</v>
      </c>
      <c r="W70" s="179">
        <v>1.5872000000000001E-2</v>
      </c>
      <c r="X70" s="179">
        <v>2.8E-3</v>
      </c>
      <c r="Y70" s="181">
        <v>1616.133</v>
      </c>
      <c r="Z70" s="181">
        <v>0</v>
      </c>
    </row>
    <row r="71" spans="1:26">
      <c r="A71" s="175" t="s">
        <v>827</v>
      </c>
      <c r="B71" s="176" t="s">
        <v>145</v>
      </c>
      <c r="C71" s="176" t="s">
        <v>146</v>
      </c>
      <c r="D71" s="177" t="s">
        <v>798</v>
      </c>
      <c r="E71" s="178">
        <v>100.00279999999999</v>
      </c>
      <c r="F71" s="178">
        <v>100.09553153</v>
      </c>
      <c r="G71" s="179">
        <v>0</v>
      </c>
      <c r="H71" s="179">
        <v>9.2730530000000005E-2</v>
      </c>
      <c r="I71" s="180">
        <v>100.00279999999999</v>
      </c>
      <c r="J71" s="179">
        <v>9.2730530000000005E-2</v>
      </c>
      <c r="K71" s="179">
        <v>9.2730530000000005E-2</v>
      </c>
      <c r="L71" s="179">
        <v>0</v>
      </c>
      <c r="M71" s="179">
        <v>0</v>
      </c>
      <c r="N71" s="179">
        <v>4641.37</v>
      </c>
      <c r="O71" s="179">
        <v>0</v>
      </c>
      <c r="P71" s="179">
        <v>0</v>
      </c>
      <c r="Q71" s="179">
        <v>0</v>
      </c>
      <c r="R71" s="179">
        <v>50052.271999999997</v>
      </c>
      <c r="S71" s="179">
        <v>0</v>
      </c>
      <c r="T71" s="179">
        <v>4641.37</v>
      </c>
      <c r="U71" s="179">
        <v>0</v>
      </c>
      <c r="V71" s="179">
        <v>4641.37</v>
      </c>
      <c r="W71" s="179">
        <v>9.3761999999999998E-2</v>
      </c>
      <c r="X71" s="179">
        <v>1E-3</v>
      </c>
      <c r="Y71" s="181">
        <v>50052.271999999997</v>
      </c>
      <c r="Z71" s="181">
        <v>0</v>
      </c>
    </row>
    <row r="72" spans="1:26">
      <c r="A72" s="175" t="s">
        <v>827</v>
      </c>
      <c r="B72" s="176" t="s">
        <v>149</v>
      </c>
      <c r="C72" s="176" t="s">
        <v>150</v>
      </c>
      <c r="D72" s="177" t="s">
        <v>798</v>
      </c>
      <c r="E72" s="178">
        <v>100.0048</v>
      </c>
      <c r="F72" s="178">
        <v>100.01827496</v>
      </c>
      <c r="G72" s="179">
        <v>0</v>
      </c>
      <c r="H72" s="179">
        <v>1.347396E-2</v>
      </c>
      <c r="I72" s="180">
        <v>100.0048</v>
      </c>
      <c r="J72" s="179">
        <v>1.347396E-2</v>
      </c>
      <c r="K72" s="179">
        <v>1.347396E-2</v>
      </c>
      <c r="L72" s="179">
        <v>0</v>
      </c>
      <c r="M72" s="179">
        <v>0</v>
      </c>
      <c r="N72" s="179">
        <v>1.35</v>
      </c>
      <c r="O72" s="179">
        <v>0</v>
      </c>
      <c r="P72" s="179">
        <v>0</v>
      </c>
      <c r="Q72" s="179">
        <v>0</v>
      </c>
      <c r="R72" s="179">
        <v>100.137</v>
      </c>
      <c r="S72" s="179">
        <v>0</v>
      </c>
      <c r="T72" s="179">
        <v>1.35</v>
      </c>
      <c r="U72" s="179">
        <v>0</v>
      </c>
      <c r="V72" s="179">
        <v>1.35</v>
      </c>
      <c r="W72" s="179">
        <v>1.7082E-2</v>
      </c>
      <c r="X72" s="179">
        <v>3.5999999999999999E-3</v>
      </c>
      <c r="Y72" s="181">
        <v>100.137</v>
      </c>
      <c r="Z72" s="181">
        <v>0</v>
      </c>
    </row>
    <row r="73" spans="1:26">
      <c r="A73" s="175" t="s">
        <v>827</v>
      </c>
      <c r="B73" s="176" t="s">
        <v>159</v>
      </c>
      <c r="C73" s="176" t="s">
        <v>160</v>
      </c>
      <c r="D73" s="177" t="s">
        <v>798</v>
      </c>
      <c r="E73" s="178">
        <v>100.0025</v>
      </c>
      <c r="F73" s="178">
        <v>100.09612145</v>
      </c>
      <c r="G73" s="179">
        <v>0</v>
      </c>
      <c r="H73" s="179">
        <v>9.3346999999999999E-2</v>
      </c>
      <c r="I73" s="180">
        <v>100.00279999999999</v>
      </c>
      <c r="J73" s="179">
        <v>9.3346999999999999E-2</v>
      </c>
      <c r="K73" s="179">
        <v>9.3346999999999999E-2</v>
      </c>
      <c r="L73" s="179">
        <v>0</v>
      </c>
      <c r="M73" s="179">
        <v>0</v>
      </c>
      <c r="N73" s="179">
        <v>17.73</v>
      </c>
      <c r="O73" s="179">
        <v>0</v>
      </c>
      <c r="P73" s="179">
        <v>0</v>
      </c>
      <c r="Q73" s="179">
        <v>0</v>
      </c>
      <c r="R73" s="179">
        <v>189.96799999999999</v>
      </c>
      <c r="S73" s="179">
        <v>0</v>
      </c>
      <c r="T73" s="179">
        <v>17.73</v>
      </c>
      <c r="U73" s="179">
        <v>0</v>
      </c>
      <c r="V73" s="179">
        <v>17.73</v>
      </c>
      <c r="W73" s="179">
        <v>9.3348E-2</v>
      </c>
      <c r="X73" s="179">
        <v>0</v>
      </c>
      <c r="Y73" s="181">
        <v>189.96799999999999</v>
      </c>
      <c r="Z73" s="181">
        <v>0</v>
      </c>
    </row>
    <row r="74" spans="1:26">
      <c r="A74" s="175" t="s">
        <v>828</v>
      </c>
      <c r="B74" s="176" t="s">
        <v>151</v>
      </c>
      <c r="C74" s="176" t="s">
        <v>152</v>
      </c>
      <c r="D74" s="177" t="s">
        <v>798</v>
      </c>
      <c r="E74" s="178">
        <v>100.017</v>
      </c>
      <c r="F74" s="178">
        <v>100.03351531</v>
      </c>
      <c r="G74" s="179">
        <v>0</v>
      </c>
      <c r="H74" s="179">
        <v>1.6514310000000001E-2</v>
      </c>
      <c r="I74" s="180">
        <v>100.017</v>
      </c>
      <c r="J74" s="179">
        <v>1.6514310000000001E-2</v>
      </c>
      <c r="K74" s="179">
        <v>1.6514310000000001E-2</v>
      </c>
      <c r="L74" s="179">
        <v>0</v>
      </c>
      <c r="M74" s="179">
        <v>0</v>
      </c>
      <c r="N74" s="179">
        <v>191.51</v>
      </c>
      <c r="O74" s="179">
        <v>0</v>
      </c>
      <c r="P74" s="179">
        <v>0</v>
      </c>
      <c r="Q74" s="179">
        <v>0</v>
      </c>
      <c r="R74" s="179">
        <v>11596.49</v>
      </c>
      <c r="S74" s="179">
        <v>0</v>
      </c>
      <c r="T74" s="179">
        <v>191.51</v>
      </c>
      <c r="U74" s="179">
        <v>0</v>
      </c>
      <c r="V74" s="179">
        <v>191.51</v>
      </c>
      <c r="W74" s="179">
        <v>1.8647E-2</v>
      </c>
      <c r="X74" s="179">
        <v>2.0999999999999999E-3</v>
      </c>
      <c r="Y74" s="181">
        <v>11596.49</v>
      </c>
      <c r="Z74" s="181">
        <v>0</v>
      </c>
    </row>
    <row r="75" spans="1:26">
      <c r="A75" s="175" t="s">
        <v>828</v>
      </c>
      <c r="B75" s="176" t="s">
        <v>149</v>
      </c>
      <c r="C75" s="176" t="s">
        <v>150</v>
      </c>
      <c r="D75" s="177" t="s">
        <v>798</v>
      </c>
      <c r="E75" s="178">
        <v>100.0159</v>
      </c>
      <c r="F75" s="178">
        <v>100.03276475</v>
      </c>
      <c r="G75" s="179">
        <v>0</v>
      </c>
      <c r="H75" s="179">
        <v>1.686375E-2</v>
      </c>
      <c r="I75" s="180">
        <v>100.0159</v>
      </c>
      <c r="J75" s="179">
        <v>1.686375E-2</v>
      </c>
      <c r="K75" s="179">
        <v>1.686375E-2</v>
      </c>
      <c r="L75" s="179">
        <v>0</v>
      </c>
      <c r="M75" s="179">
        <v>0</v>
      </c>
      <c r="N75" s="179">
        <v>0.85</v>
      </c>
      <c r="O75" s="179">
        <v>0</v>
      </c>
      <c r="P75" s="179">
        <v>0</v>
      </c>
      <c r="Q75" s="179">
        <v>0</v>
      </c>
      <c r="R75" s="179">
        <v>50.359000000000002</v>
      </c>
      <c r="S75" s="179">
        <v>0</v>
      </c>
      <c r="T75" s="179">
        <v>0.85</v>
      </c>
      <c r="U75" s="179">
        <v>0</v>
      </c>
      <c r="V75" s="179">
        <v>0.85</v>
      </c>
      <c r="W75" s="179">
        <v>1.9015000000000001E-2</v>
      </c>
      <c r="X75" s="179">
        <v>2.0999999999999999E-3</v>
      </c>
      <c r="Y75" s="181">
        <v>50.359000000000002</v>
      </c>
      <c r="Z75" s="181">
        <v>0</v>
      </c>
    </row>
    <row r="76" spans="1:26">
      <c r="A76" s="175" t="s">
        <v>829</v>
      </c>
      <c r="B76" s="176" t="s">
        <v>151</v>
      </c>
      <c r="C76" s="176" t="s">
        <v>152</v>
      </c>
      <c r="D76" s="177" t="s">
        <v>798</v>
      </c>
      <c r="E76" s="178">
        <v>100.02</v>
      </c>
      <c r="F76" s="178">
        <v>100.03134012</v>
      </c>
      <c r="G76" s="179">
        <v>0</v>
      </c>
      <c r="H76" s="179">
        <v>1.1339119999999999E-2</v>
      </c>
      <c r="I76" s="180">
        <v>100.02</v>
      </c>
      <c r="J76" s="179">
        <v>1.1339119999999999E-2</v>
      </c>
      <c r="K76" s="179">
        <v>1.1339119999999999E-2</v>
      </c>
      <c r="L76" s="179">
        <v>0</v>
      </c>
      <c r="M76" s="179">
        <v>0</v>
      </c>
      <c r="N76" s="179">
        <v>116.2</v>
      </c>
      <c r="O76" s="179">
        <v>0</v>
      </c>
      <c r="P76" s="179">
        <v>0</v>
      </c>
      <c r="Q76" s="179">
        <v>0</v>
      </c>
      <c r="R76" s="179">
        <v>10247.887000000001</v>
      </c>
      <c r="S76" s="179">
        <v>0</v>
      </c>
      <c r="T76" s="179">
        <v>116.2</v>
      </c>
      <c r="U76" s="179">
        <v>0</v>
      </c>
      <c r="V76" s="179">
        <v>116.2</v>
      </c>
      <c r="W76" s="179">
        <v>2.9765E-2</v>
      </c>
      <c r="X76" s="179">
        <v>1.84E-2</v>
      </c>
      <c r="Y76" s="181">
        <v>10247.887000000001</v>
      </c>
      <c r="Z76" s="181">
        <v>0</v>
      </c>
    </row>
    <row r="77" spans="1:26">
      <c r="A77" s="175" t="s">
        <v>829</v>
      </c>
      <c r="B77" s="176" t="s">
        <v>149</v>
      </c>
      <c r="C77" s="176" t="s">
        <v>150</v>
      </c>
      <c r="D77" s="177" t="s">
        <v>798</v>
      </c>
      <c r="E77" s="178">
        <v>100.0183</v>
      </c>
      <c r="F77" s="178">
        <v>100.02986669000001</v>
      </c>
      <c r="G77" s="179">
        <v>0</v>
      </c>
      <c r="H77" s="179">
        <v>1.156569E-2</v>
      </c>
      <c r="I77" s="180">
        <v>100.0183</v>
      </c>
      <c r="J77" s="179">
        <v>1.156569E-2</v>
      </c>
      <c r="K77" s="179">
        <v>1.156569E-2</v>
      </c>
      <c r="L77" s="179">
        <v>0</v>
      </c>
      <c r="M77" s="179">
        <v>0</v>
      </c>
      <c r="N77" s="179">
        <v>0.57999999999999996</v>
      </c>
      <c r="O77" s="179">
        <v>0</v>
      </c>
      <c r="P77" s="179">
        <v>0</v>
      </c>
      <c r="Q77" s="179">
        <v>0</v>
      </c>
      <c r="R77" s="179">
        <v>50.558</v>
      </c>
      <c r="S77" s="179">
        <v>0</v>
      </c>
      <c r="T77" s="179">
        <v>0.57999999999999996</v>
      </c>
      <c r="U77" s="179">
        <v>0</v>
      </c>
      <c r="V77" s="179">
        <v>0.57999999999999996</v>
      </c>
      <c r="W77" s="179">
        <v>2.9866E-2</v>
      </c>
      <c r="X77" s="179">
        <v>1.83E-2</v>
      </c>
      <c r="Y77" s="181">
        <v>50.558</v>
      </c>
      <c r="Z77" s="181">
        <v>0</v>
      </c>
    </row>
    <row r="78" spans="1:26">
      <c r="A78" s="175" t="s">
        <v>830</v>
      </c>
      <c r="B78" s="176" t="s">
        <v>151</v>
      </c>
      <c r="C78" s="176" t="s">
        <v>152</v>
      </c>
      <c r="D78" s="177" t="s">
        <v>798</v>
      </c>
      <c r="E78" s="178">
        <v>100.00409999999999</v>
      </c>
      <c r="F78" s="178">
        <v>100.01740529</v>
      </c>
      <c r="G78" s="179">
        <v>0</v>
      </c>
      <c r="H78" s="179">
        <v>1.330429E-2</v>
      </c>
      <c r="I78" s="180">
        <v>100.00409999999999</v>
      </c>
      <c r="J78" s="179">
        <v>1.330429E-2</v>
      </c>
      <c r="K78" s="179">
        <v>1.330429E-2</v>
      </c>
      <c r="L78" s="179">
        <v>0</v>
      </c>
      <c r="M78" s="179">
        <v>0</v>
      </c>
      <c r="N78" s="179">
        <v>154.54</v>
      </c>
      <c r="O78" s="179">
        <v>0</v>
      </c>
      <c r="P78" s="179">
        <v>0</v>
      </c>
      <c r="Q78" s="179">
        <v>0</v>
      </c>
      <c r="R78" s="179">
        <v>11615.433000000001</v>
      </c>
      <c r="S78" s="179">
        <v>0</v>
      </c>
      <c r="T78" s="179">
        <v>154.54</v>
      </c>
      <c r="U78" s="179">
        <v>0</v>
      </c>
      <c r="V78" s="179">
        <v>154.54</v>
      </c>
      <c r="W78" s="179">
        <v>1.5174E-2</v>
      </c>
      <c r="X78" s="179">
        <v>1.8E-3</v>
      </c>
      <c r="Y78" s="181">
        <v>11615.433000000001</v>
      </c>
      <c r="Z78" s="181">
        <v>0</v>
      </c>
    </row>
    <row r="79" spans="1:26">
      <c r="A79" s="175" t="s">
        <v>830</v>
      </c>
      <c r="B79" s="176" t="s">
        <v>149</v>
      </c>
      <c r="C79" s="176" t="s">
        <v>150</v>
      </c>
      <c r="D79" s="177" t="s">
        <v>798</v>
      </c>
      <c r="E79" s="178">
        <v>100.0048</v>
      </c>
      <c r="F79" s="178">
        <v>100.01837226000001</v>
      </c>
      <c r="G79" s="179">
        <v>0</v>
      </c>
      <c r="H79" s="179">
        <v>1.357126E-2</v>
      </c>
      <c r="I79" s="180">
        <v>100.0048</v>
      </c>
      <c r="J79" s="179">
        <v>1.357126E-2</v>
      </c>
      <c r="K79" s="179">
        <v>1.357126E-2</v>
      </c>
      <c r="L79" s="179">
        <v>0</v>
      </c>
      <c r="M79" s="179">
        <v>0</v>
      </c>
      <c r="N79" s="179">
        <v>1.36</v>
      </c>
      <c r="O79" s="179">
        <v>0</v>
      </c>
      <c r="P79" s="179">
        <v>0</v>
      </c>
      <c r="Q79" s="179">
        <v>0</v>
      </c>
      <c r="R79" s="179">
        <v>100.151</v>
      </c>
      <c r="S79" s="179">
        <v>0</v>
      </c>
      <c r="T79" s="179">
        <v>1.36</v>
      </c>
      <c r="U79" s="179">
        <v>0</v>
      </c>
      <c r="V79" s="179">
        <v>1.36</v>
      </c>
      <c r="W79" s="179">
        <v>1.7273E-2</v>
      </c>
      <c r="X79" s="179">
        <v>3.5999999999999999E-3</v>
      </c>
      <c r="Y79" s="181">
        <v>100.151</v>
      </c>
      <c r="Z79" s="181">
        <v>0</v>
      </c>
    </row>
    <row r="80" spans="1:26">
      <c r="A80" s="175" t="s">
        <v>831</v>
      </c>
      <c r="B80" s="176" t="s">
        <v>151</v>
      </c>
      <c r="C80" s="176" t="s">
        <v>152</v>
      </c>
      <c r="D80" s="177" t="s">
        <v>798</v>
      </c>
      <c r="E80" s="178">
        <v>100.017</v>
      </c>
      <c r="F80" s="178">
        <v>100.03657319</v>
      </c>
      <c r="G80" s="179">
        <v>0</v>
      </c>
      <c r="H80" s="179">
        <v>1.7174999999999999E-2</v>
      </c>
      <c r="I80" s="180">
        <v>100.0194</v>
      </c>
      <c r="J80" s="179">
        <v>1.7174999999999999E-2</v>
      </c>
      <c r="K80" s="179">
        <v>1.7174999999999999E-2</v>
      </c>
      <c r="L80" s="179">
        <v>0</v>
      </c>
      <c r="M80" s="179">
        <v>0</v>
      </c>
      <c r="N80" s="179">
        <v>199.17</v>
      </c>
      <c r="O80" s="179">
        <v>0</v>
      </c>
      <c r="P80" s="179">
        <v>0</v>
      </c>
      <c r="Q80" s="179">
        <v>0</v>
      </c>
      <c r="R80" s="179">
        <v>11596.745000000001</v>
      </c>
      <c r="S80" s="179">
        <v>0</v>
      </c>
      <c r="T80" s="179">
        <v>199.17</v>
      </c>
      <c r="U80" s="179">
        <v>0</v>
      </c>
      <c r="V80" s="179">
        <v>199.17</v>
      </c>
      <c r="W80" s="179">
        <v>1.7176E-2</v>
      </c>
      <c r="X80" s="179">
        <v>0</v>
      </c>
      <c r="Y80" s="181">
        <v>11596.745000000001</v>
      </c>
      <c r="Z80" s="181">
        <v>0</v>
      </c>
    </row>
    <row r="81" spans="1:26">
      <c r="A81" s="175" t="s">
        <v>831</v>
      </c>
      <c r="B81" s="176" t="s">
        <v>149</v>
      </c>
      <c r="C81" s="176" t="s">
        <v>150</v>
      </c>
      <c r="D81" s="177" t="s">
        <v>798</v>
      </c>
      <c r="E81" s="178">
        <v>100.0159</v>
      </c>
      <c r="F81" s="178">
        <v>100.03573769</v>
      </c>
      <c r="G81" s="179">
        <v>0</v>
      </c>
      <c r="H81" s="179">
        <v>1.7455999999999999E-2</v>
      </c>
      <c r="I81" s="180">
        <v>100.0183</v>
      </c>
      <c r="J81" s="179">
        <v>1.7455999999999999E-2</v>
      </c>
      <c r="K81" s="179">
        <v>1.7455999999999999E-2</v>
      </c>
      <c r="L81" s="179">
        <v>0</v>
      </c>
      <c r="M81" s="179">
        <v>0</v>
      </c>
      <c r="N81" s="179">
        <v>0.88</v>
      </c>
      <c r="O81" s="179">
        <v>0</v>
      </c>
      <c r="P81" s="179">
        <v>0</v>
      </c>
      <c r="Q81" s="179">
        <v>0</v>
      </c>
      <c r="R81" s="179">
        <v>50.366999999999997</v>
      </c>
      <c r="S81" s="179">
        <v>0</v>
      </c>
      <c r="T81" s="179">
        <v>0.88</v>
      </c>
      <c r="U81" s="179">
        <v>0</v>
      </c>
      <c r="V81" s="179">
        <v>0.88</v>
      </c>
      <c r="W81" s="179">
        <v>1.7457E-2</v>
      </c>
      <c r="X81" s="179">
        <v>0</v>
      </c>
      <c r="Y81" s="181">
        <v>50.366999999999997</v>
      </c>
      <c r="Z81" s="181">
        <v>0</v>
      </c>
    </row>
    <row r="82" spans="1:26">
      <c r="A82" s="175" t="s">
        <v>832</v>
      </c>
      <c r="B82" s="176" t="s">
        <v>151</v>
      </c>
      <c r="C82" s="176" t="s">
        <v>152</v>
      </c>
      <c r="D82" s="177" t="s">
        <v>798</v>
      </c>
      <c r="E82" s="178">
        <v>100.02</v>
      </c>
      <c r="F82" s="178">
        <v>100.02818138000001</v>
      </c>
      <c r="G82" s="179">
        <v>0</v>
      </c>
      <c r="H82" s="179">
        <v>8.1803799999999992E-3</v>
      </c>
      <c r="I82" s="180">
        <v>100.02</v>
      </c>
      <c r="J82" s="179">
        <v>8.1803799999999992E-3</v>
      </c>
      <c r="K82" s="179">
        <v>8.1803799999999992E-3</v>
      </c>
      <c r="L82" s="179">
        <v>0</v>
      </c>
      <c r="M82" s="179">
        <v>0</v>
      </c>
      <c r="N82" s="179">
        <v>83.84</v>
      </c>
      <c r="O82" s="179">
        <v>0</v>
      </c>
      <c r="P82" s="179">
        <v>0</v>
      </c>
      <c r="Q82" s="179">
        <v>0</v>
      </c>
      <c r="R82" s="179">
        <v>10248.964</v>
      </c>
      <c r="S82" s="179">
        <v>0</v>
      </c>
      <c r="T82" s="179">
        <v>83.84</v>
      </c>
      <c r="U82" s="179">
        <v>0</v>
      </c>
      <c r="V82" s="179">
        <v>83.84</v>
      </c>
      <c r="W82" s="179">
        <v>2.6606000000000001E-2</v>
      </c>
      <c r="X82" s="179">
        <v>1.84E-2</v>
      </c>
      <c r="Y82" s="181">
        <v>10248.964</v>
      </c>
      <c r="Z82" s="181">
        <v>0</v>
      </c>
    </row>
    <row r="83" spans="1:26">
      <c r="A83" s="175" t="s">
        <v>832</v>
      </c>
      <c r="B83" s="176" t="s">
        <v>149</v>
      </c>
      <c r="C83" s="176" t="s">
        <v>150</v>
      </c>
      <c r="D83" s="177" t="s">
        <v>798</v>
      </c>
      <c r="E83" s="178">
        <v>100.0183</v>
      </c>
      <c r="F83" s="178">
        <v>100.02689660999999</v>
      </c>
      <c r="G83" s="179">
        <v>0</v>
      </c>
      <c r="H83" s="179">
        <v>8.5956100000000001E-3</v>
      </c>
      <c r="I83" s="180">
        <v>100.0183</v>
      </c>
      <c r="J83" s="179">
        <v>8.5956100000000001E-3</v>
      </c>
      <c r="K83" s="179">
        <v>8.5956100000000001E-3</v>
      </c>
      <c r="L83" s="179">
        <v>0</v>
      </c>
      <c r="M83" s="179">
        <v>0</v>
      </c>
      <c r="N83" s="179">
        <v>0.43</v>
      </c>
      <c r="O83" s="179">
        <v>0</v>
      </c>
      <c r="P83" s="179">
        <v>0</v>
      </c>
      <c r="Q83" s="179">
        <v>0</v>
      </c>
      <c r="R83" s="179">
        <v>50.564</v>
      </c>
      <c r="S83" s="179">
        <v>0</v>
      </c>
      <c r="T83" s="179">
        <v>0.43</v>
      </c>
      <c r="U83" s="179">
        <v>0</v>
      </c>
      <c r="V83" s="179">
        <v>0.43</v>
      </c>
      <c r="W83" s="179">
        <v>2.6896E-2</v>
      </c>
      <c r="X83" s="179">
        <v>1.83E-2</v>
      </c>
      <c r="Y83" s="181">
        <v>50.564</v>
      </c>
      <c r="Z83" s="181">
        <v>0</v>
      </c>
    </row>
    <row r="84" spans="1:26">
      <c r="A84" s="175" t="s">
        <v>833</v>
      </c>
      <c r="B84" s="176" t="s">
        <v>151</v>
      </c>
      <c r="C84" s="176" t="s">
        <v>152</v>
      </c>
      <c r="D84" s="177" t="s">
        <v>798</v>
      </c>
      <c r="E84" s="178">
        <v>100.00409999999999</v>
      </c>
      <c r="F84" s="178">
        <v>100.01742966</v>
      </c>
      <c r="G84" s="179">
        <v>0</v>
      </c>
      <c r="H84" s="179">
        <v>1.3328660000000001E-2</v>
      </c>
      <c r="I84" s="180">
        <v>100.00409999999999</v>
      </c>
      <c r="J84" s="179">
        <v>1.3328660000000001E-2</v>
      </c>
      <c r="K84" s="179">
        <v>1.3328660000000001E-2</v>
      </c>
      <c r="L84" s="179">
        <v>0</v>
      </c>
      <c r="M84" s="179">
        <v>0</v>
      </c>
      <c r="N84" s="179">
        <v>154.84</v>
      </c>
      <c r="O84" s="179">
        <v>0</v>
      </c>
      <c r="P84" s="179">
        <v>0</v>
      </c>
      <c r="Q84" s="179">
        <v>0</v>
      </c>
      <c r="R84" s="179">
        <v>11616.977000000001</v>
      </c>
      <c r="S84" s="179">
        <v>0</v>
      </c>
      <c r="T84" s="179">
        <v>154.84</v>
      </c>
      <c r="U84" s="179">
        <v>0</v>
      </c>
      <c r="V84" s="179">
        <v>154.84</v>
      </c>
      <c r="W84" s="179">
        <v>1.5341E-2</v>
      </c>
      <c r="X84" s="179">
        <v>2E-3</v>
      </c>
      <c r="Y84" s="181">
        <v>11616.977000000001</v>
      </c>
      <c r="Z84" s="181">
        <v>0</v>
      </c>
    </row>
    <row r="85" spans="1:26">
      <c r="A85" s="175" t="s">
        <v>833</v>
      </c>
      <c r="B85" s="176" t="s">
        <v>149</v>
      </c>
      <c r="C85" s="176" t="s">
        <v>150</v>
      </c>
      <c r="D85" s="177" t="s">
        <v>798</v>
      </c>
      <c r="E85" s="178">
        <v>100.0048</v>
      </c>
      <c r="F85" s="178">
        <v>100.01836969</v>
      </c>
      <c r="G85" s="179">
        <v>0</v>
      </c>
      <c r="H85" s="179">
        <v>1.356869E-2</v>
      </c>
      <c r="I85" s="180">
        <v>100.0048</v>
      </c>
      <c r="J85" s="179">
        <v>1.356869E-2</v>
      </c>
      <c r="K85" s="179">
        <v>1.356869E-2</v>
      </c>
      <c r="L85" s="179">
        <v>0</v>
      </c>
      <c r="M85" s="179">
        <v>0</v>
      </c>
      <c r="N85" s="179">
        <v>1.36</v>
      </c>
      <c r="O85" s="179">
        <v>0</v>
      </c>
      <c r="P85" s="179">
        <v>0</v>
      </c>
      <c r="Q85" s="179">
        <v>0</v>
      </c>
      <c r="R85" s="179">
        <v>100.16500000000001</v>
      </c>
      <c r="S85" s="179">
        <v>0</v>
      </c>
      <c r="T85" s="179">
        <v>1.36</v>
      </c>
      <c r="U85" s="179">
        <v>0</v>
      </c>
      <c r="V85" s="179">
        <v>1.36</v>
      </c>
      <c r="W85" s="179">
        <v>1.7413999999999999E-2</v>
      </c>
      <c r="X85" s="179">
        <v>3.8E-3</v>
      </c>
      <c r="Y85" s="181">
        <v>100.16500000000001</v>
      </c>
      <c r="Z85" s="181">
        <v>0</v>
      </c>
    </row>
    <row r="86" spans="1:26">
      <c r="A86" s="175" t="s">
        <v>834</v>
      </c>
      <c r="B86" s="176" t="s">
        <v>151</v>
      </c>
      <c r="C86" s="176" t="s">
        <v>152</v>
      </c>
      <c r="D86" s="177" t="s">
        <v>798</v>
      </c>
      <c r="E86" s="178">
        <v>100</v>
      </c>
      <c r="F86" s="178">
        <v>100.05683662</v>
      </c>
      <c r="G86" s="179">
        <v>0</v>
      </c>
      <c r="H86" s="179">
        <v>5.6799000000000002E-2</v>
      </c>
      <c r="I86" s="180">
        <v>100</v>
      </c>
      <c r="J86" s="179">
        <v>5.6799000000000002E-2</v>
      </c>
      <c r="K86" s="179">
        <v>5.6799000000000002E-2</v>
      </c>
      <c r="L86" s="179">
        <v>0</v>
      </c>
      <c r="M86" s="179">
        <v>0</v>
      </c>
      <c r="N86" s="179">
        <v>55.66</v>
      </c>
      <c r="O86" s="179">
        <v>0</v>
      </c>
      <c r="P86" s="179">
        <v>0</v>
      </c>
      <c r="Q86" s="179">
        <v>0</v>
      </c>
      <c r="R86" s="179">
        <v>980.00199999999995</v>
      </c>
      <c r="S86" s="179">
        <v>0</v>
      </c>
      <c r="T86" s="179">
        <v>55.66</v>
      </c>
      <c r="U86" s="179">
        <v>0</v>
      </c>
      <c r="V86" s="179">
        <v>55.66</v>
      </c>
      <c r="W86" s="179">
        <v>5.6800000000000003E-2</v>
      </c>
      <c r="X86" s="179">
        <v>0</v>
      </c>
      <c r="Y86" s="181">
        <v>980.00199999999995</v>
      </c>
      <c r="Z86" s="181">
        <v>0</v>
      </c>
    </row>
    <row r="87" spans="1:26">
      <c r="A87" s="175" t="s">
        <v>835</v>
      </c>
      <c r="B87" s="176" t="s">
        <v>151</v>
      </c>
      <c r="C87" s="176" t="s">
        <v>152</v>
      </c>
      <c r="D87" s="177" t="s">
        <v>798</v>
      </c>
      <c r="E87" s="178">
        <v>100.00409999999999</v>
      </c>
      <c r="F87" s="178">
        <v>100.01753751</v>
      </c>
      <c r="G87" s="179">
        <v>0</v>
      </c>
      <c r="H87" s="179">
        <v>1.343651E-2</v>
      </c>
      <c r="I87" s="180">
        <v>100.00409999999999</v>
      </c>
      <c r="J87" s="179">
        <v>1.343651E-2</v>
      </c>
      <c r="K87" s="179">
        <v>1.343651E-2</v>
      </c>
      <c r="L87" s="179">
        <v>0</v>
      </c>
      <c r="M87" s="179">
        <v>0</v>
      </c>
      <c r="N87" s="179">
        <v>156.11000000000001</v>
      </c>
      <c r="O87" s="179">
        <v>0</v>
      </c>
      <c r="P87" s="179">
        <v>0</v>
      </c>
      <c r="Q87" s="179">
        <v>0</v>
      </c>
      <c r="R87" s="179">
        <v>11618.525</v>
      </c>
      <c r="S87" s="179">
        <v>0</v>
      </c>
      <c r="T87" s="179">
        <v>156.11000000000001</v>
      </c>
      <c r="U87" s="179">
        <v>0</v>
      </c>
      <c r="V87" s="179">
        <v>156.11000000000001</v>
      </c>
      <c r="W87" s="179">
        <v>1.5474999999999999E-2</v>
      </c>
      <c r="X87" s="179">
        <v>2E-3</v>
      </c>
      <c r="Y87" s="181">
        <v>11618.525</v>
      </c>
      <c r="Z87" s="181">
        <v>0</v>
      </c>
    </row>
    <row r="88" spans="1:26">
      <c r="A88" s="175" t="s">
        <v>835</v>
      </c>
      <c r="B88" s="176" t="s">
        <v>153</v>
      </c>
      <c r="C88" s="176" t="s">
        <v>154</v>
      </c>
      <c r="D88" s="177" t="s">
        <v>798</v>
      </c>
      <c r="E88" s="178">
        <v>100</v>
      </c>
      <c r="F88" s="178">
        <v>100.49411121999999</v>
      </c>
      <c r="G88" s="179">
        <v>0</v>
      </c>
      <c r="H88" s="179">
        <v>0.49296600000000002</v>
      </c>
      <c r="I88" s="180">
        <v>100.00109999999999</v>
      </c>
      <c r="J88" s="179">
        <v>0.49296600000000002</v>
      </c>
      <c r="K88" s="179">
        <v>0.49296600000000002</v>
      </c>
      <c r="L88" s="179">
        <v>0</v>
      </c>
      <c r="M88" s="179">
        <v>0</v>
      </c>
      <c r="N88" s="179">
        <v>560.91999999999996</v>
      </c>
      <c r="O88" s="179">
        <v>0</v>
      </c>
      <c r="P88" s="179">
        <v>0</v>
      </c>
      <c r="Q88" s="179">
        <v>0</v>
      </c>
      <c r="R88" s="179">
        <v>1137.8409999999999</v>
      </c>
      <c r="S88" s="179">
        <v>0</v>
      </c>
      <c r="T88" s="179">
        <v>560.91999999999996</v>
      </c>
      <c r="U88" s="179">
        <v>0</v>
      </c>
      <c r="V88" s="179">
        <v>560.91999999999996</v>
      </c>
      <c r="W88" s="179">
        <v>0.49296699999999999</v>
      </c>
      <c r="X88" s="179">
        <v>0</v>
      </c>
      <c r="Y88" s="181">
        <v>1137.8409999999999</v>
      </c>
      <c r="Z88" s="181">
        <v>0</v>
      </c>
    </row>
    <row r="89" spans="1:26">
      <c r="A89" s="175" t="s">
        <v>835</v>
      </c>
      <c r="B89" s="176" t="s">
        <v>149</v>
      </c>
      <c r="C89" s="176" t="s">
        <v>150</v>
      </c>
      <c r="D89" s="177" t="s">
        <v>798</v>
      </c>
      <c r="E89" s="178">
        <v>100.0048</v>
      </c>
      <c r="F89" s="178">
        <v>100.01856677000001</v>
      </c>
      <c r="G89" s="179">
        <v>0</v>
      </c>
      <c r="H89" s="179">
        <v>1.376577E-2</v>
      </c>
      <c r="I89" s="180">
        <v>100.0048</v>
      </c>
      <c r="J89" s="179">
        <v>1.376577E-2</v>
      </c>
      <c r="K89" s="179">
        <v>1.376577E-2</v>
      </c>
      <c r="L89" s="179">
        <v>0</v>
      </c>
      <c r="M89" s="179">
        <v>0</v>
      </c>
      <c r="N89" s="179">
        <v>1.38</v>
      </c>
      <c r="O89" s="179">
        <v>0</v>
      </c>
      <c r="P89" s="179">
        <v>0</v>
      </c>
      <c r="Q89" s="179">
        <v>0</v>
      </c>
      <c r="R89" s="179">
        <v>100.179</v>
      </c>
      <c r="S89" s="179">
        <v>0</v>
      </c>
      <c r="T89" s="179">
        <v>1.38</v>
      </c>
      <c r="U89" s="179">
        <v>0</v>
      </c>
      <c r="V89" s="179">
        <v>1.38</v>
      </c>
      <c r="W89" s="179">
        <v>1.7638000000000001E-2</v>
      </c>
      <c r="X89" s="179">
        <v>3.8E-3</v>
      </c>
      <c r="Y89" s="181">
        <v>100.179</v>
      </c>
      <c r="Z89" s="181">
        <v>0</v>
      </c>
    </row>
    <row r="90" spans="1:26">
      <c r="A90" s="175" t="s">
        <v>835</v>
      </c>
      <c r="B90" s="176" t="s">
        <v>147</v>
      </c>
      <c r="C90" s="176" t="s">
        <v>148</v>
      </c>
      <c r="D90" s="177" t="s">
        <v>798</v>
      </c>
      <c r="E90" s="178">
        <v>100</v>
      </c>
      <c r="F90" s="178">
        <v>100.50197147999999</v>
      </c>
      <c r="G90" s="179">
        <v>0</v>
      </c>
      <c r="H90" s="179">
        <v>0.50103699999999995</v>
      </c>
      <c r="I90" s="180">
        <v>100.0009</v>
      </c>
      <c r="J90" s="179">
        <v>0.50103699999999995</v>
      </c>
      <c r="K90" s="179">
        <v>0.50103699999999995</v>
      </c>
      <c r="L90" s="179">
        <v>0</v>
      </c>
      <c r="M90" s="179">
        <v>0</v>
      </c>
      <c r="N90" s="179">
        <v>602.32000000000005</v>
      </c>
      <c r="O90" s="179">
        <v>0</v>
      </c>
      <c r="P90" s="179">
        <v>0</v>
      </c>
      <c r="Q90" s="179">
        <v>0</v>
      </c>
      <c r="R90" s="179">
        <v>1202.1400000000001</v>
      </c>
      <c r="S90" s="179">
        <v>0</v>
      </c>
      <c r="T90" s="179">
        <v>602.32000000000005</v>
      </c>
      <c r="U90" s="179">
        <v>0</v>
      </c>
      <c r="V90" s="179">
        <v>602.32000000000005</v>
      </c>
      <c r="W90" s="179">
        <v>0.50103799999999998</v>
      </c>
      <c r="X90" s="179">
        <v>0</v>
      </c>
      <c r="Y90" s="181">
        <v>1202.1400000000001</v>
      </c>
      <c r="Z90" s="181">
        <v>0</v>
      </c>
    </row>
    <row r="91" spans="1:26">
      <c r="A91" s="175" t="s">
        <v>836</v>
      </c>
      <c r="B91" s="176" t="s">
        <v>151</v>
      </c>
      <c r="C91" s="176" t="s">
        <v>152</v>
      </c>
      <c r="D91" s="177" t="s">
        <v>798</v>
      </c>
      <c r="E91" s="178">
        <v>100.0194</v>
      </c>
      <c r="F91" s="178">
        <v>100.04821917</v>
      </c>
      <c r="G91" s="179">
        <v>0</v>
      </c>
      <c r="H91" s="179">
        <v>2.8818170000000001E-2</v>
      </c>
      <c r="I91" s="180">
        <v>100.0194</v>
      </c>
      <c r="J91" s="179">
        <v>2.8818170000000001E-2</v>
      </c>
      <c r="K91" s="179">
        <v>2.8818170000000001E-2</v>
      </c>
      <c r="L91" s="179">
        <v>0</v>
      </c>
      <c r="M91" s="179">
        <v>0</v>
      </c>
      <c r="N91" s="179">
        <v>334.22</v>
      </c>
      <c r="O91" s="179">
        <v>0</v>
      </c>
      <c r="P91" s="179">
        <v>0</v>
      </c>
      <c r="Q91" s="179">
        <v>0</v>
      </c>
      <c r="R91" s="179">
        <v>11597.460999999999</v>
      </c>
      <c r="S91" s="179">
        <v>0</v>
      </c>
      <c r="T91" s="179">
        <v>334.22</v>
      </c>
      <c r="U91" s="179">
        <v>0</v>
      </c>
      <c r="V91" s="179">
        <v>334.22</v>
      </c>
      <c r="W91" s="179">
        <v>3.0029E-2</v>
      </c>
      <c r="X91" s="179">
        <v>1.1999999999999999E-3</v>
      </c>
      <c r="Y91" s="181">
        <v>11597.460999999999</v>
      </c>
      <c r="Z91" s="181">
        <v>0</v>
      </c>
    </row>
    <row r="92" spans="1:26">
      <c r="A92" s="175" t="s">
        <v>836</v>
      </c>
      <c r="B92" s="176" t="s">
        <v>153</v>
      </c>
      <c r="C92" s="176" t="s">
        <v>154</v>
      </c>
      <c r="D92" s="177" t="s">
        <v>798</v>
      </c>
      <c r="E92" s="178">
        <v>100.00109999999999</v>
      </c>
      <c r="F92" s="178">
        <v>100.44957297000001</v>
      </c>
      <c r="G92" s="179">
        <v>0</v>
      </c>
      <c r="H92" s="179">
        <v>0.43221399999999999</v>
      </c>
      <c r="I92" s="180">
        <v>100.01739999999999</v>
      </c>
      <c r="J92" s="179">
        <v>0.43221399999999999</v>
      </c>
      <c r="K92" s="179">
        <v>0.43221399999999999</v>
      </c>
      <c r="L92" s="179">
        <v>0</v>
      </c>
      <c r="M92" s="179">
        <v>0</v>
      </c>
      <c r="N92" s="179">
        <v>536.94000000000005</v>
      </c>
      <c r="O92" s="179">
        <v>0</v>
      </c>
      <c r="P92" s="179">
        <v>0</v>
      </c>
      <c r="Q92" s="179">
        <v>0</v>
      </c>
      <c r="R92" s="179">
        <v>1242.29</v>
      </c>
      <c r="S92" s="179">
        <v>0</v>
      </c>
      <c r="T92" s="179">
        <v>536.94000000000005</v>
      </c>
      <c r="U92" s="179">
        <v>0</v>
      </c>
      <c r="V92" s="179">
        <v>536.94000000000005</v>
      </c>
      <c r="W92" s="179">
        <v>0.43221500000000002</v>
      </c>
      <c r="X92" s="179">
        <v>0</v>
      </c>
      <c r="Y92" s="181">
        <v>1242.29</v>
      </c>
      <c r="Z92" s="181">
        <v>0</v>
      </c>
    </row>
    <row r="93" spans="1:26">
      <c r="A93" s="175" t="s">
        <v>836</v>
      </c>
      <c r="B93" s="176" t="s">
        <v>149</v>
      </c>
      <c r="C93" s="176" t="s">
        <v>150</v>
      </c>
      <c r="D93" s="177" t="s">
        <v>798</v>
      </c>
      <c r="E93" s="178">
        <v>100.0183</v>
      </c>
      <c r="F93" s="178">
        <v>100.04764173</v>
      </c>
      <c r="G93" s="179">
        <v>0</v>
      </c>
      <c r="H93" s="179">
        <v>2.9340729999999999E-2</v>
      </c>
      <c r="I93" s="180">
        <v>100.0183</v>
      </c>
      <c r="J93" s="179">
        <v>2.9340729999999999E-2</v>
      </c>
      <c r="K93" s="179">
        <v>2.9340729999999999E-2</v>
      </c>
      <c r="L93" s="179">
        <v>0</v>
      </c>
      <c r="M93" s="179">
        <v>0</v>
      </c>
      <c r="N93" s="179">
        <v>1.48</v>
      </c>
      <c r="O93" s="179">
        <v>0</v>
      </c>
      <c r="P93" s="179">
        <v>0</v>
      </c>
      <c r="Q93" s="179">
        <v>0</v>
      </c>
      <c r="R93" s="179">
        <v>50.375999999999998</v>
      </c>
      <c r="S93" s="179">
        <v>0</v>
      </c>
      <c r="T93" s="179">
        <v>1.48</v>
      </c>
      <c r="U93" s="179">
        <v>0</v>
      </c>
      <c r="V93" s="179">
        <v>1.48</v>
      </c>
      <c r="W93" s="179">
        <v>3.057E-2</v>
      </c>
      <c r="X93" s="179">
        <v>1.1000000000000001E-3</v>
      </c>
      <c r="Y93" s="181">
        <v>50.375999999999998</v>
      </c>
      <c r="Z93" s="181">
        <v>0</v>
      </c>
    </row>
    <row r="94" spans="1:26">
      <c r="A94" s="175" t="s">
        <v>836</v>
      </c>
      <c r="B94" s="176" t="s">
        <v>147</v>
      </c>
      <c r="C94" s="176" t="s">
        <v>148</v>
      </c>
      <c r="D94" s="177" t="s">
        <v>798</v>
      </c>
      <c r="E94" s="178">
        <v>100.0009</v>
      </c>
      <c r="F94" s="178">
        <v>100.45609589</v>
      </c>
      <c r="G94" s="179">
        <v>0</v>
      </c>
      <c r="H94" s="179">
        <v>0.43895299999999998</v>
      </c>
      <c r="I94" s="180">
        <v>100.0171</v>
      </c>
      <c r="J94" s="179">
        <v>0.43895299999999998</v>
      </c>
      <c r="K94" s="179">
        <v>0.43895299999999998</v>
      </c>
      <c r="L94" s="179">
        <v>0</v>
      </c>
      <c r="M94" s="179">
        <v>0</v>
      </c>
      <c r="N94" s="179">
        <v>299.33</v>
      </c>
      <c r="O94" s="179">
        <v>0</v>
      </c>
      <c r="P94" s="179">
        <v>0</v>
      </c>
      <c r="Q94" s="179">
        <v>0</v>
      </c>
      <c r="R94" s="179">
        <v>681.91800000000001</v>
      </c>
      <c r="S94" s="179">
        <v>0</v>
      </c>
      <c r="T94" s="179">
        <v>299.33</v>
      </c>
      <c r="U94" s="179">
        <v>0</v>
      </c>
      <c r="V94" s="179">
        <v>299.33</v>
      </c>
      <c r="W94" s="179">
        <v>0.43895400000000001</v>
      </c>
      <c r="X94" s="179">
        <v>0</v>
      </c>
      <c r="Y94" s="181">
        <v>681.91800000000001</v>
      </c>
      <c r="Z94" s="181">
        <v>0</v>
      </c>
    </row>
    <row r="95" spans="1:26">
      <c r="A95" s="175" t="s">
        <v>837</v>
      </c>
      <c r="B95" s="176" t="s">
        <v>151</v>
      </c>
      <c r="C95" s="176" t="s">
        <v>152</v>
      </c>
      <c r="D95" s="177" t="s">
        <v>798</v>
      </c>
      <c r="E95" s="178">
        <v>100.02</v>
      </c>
      <c r="F95" s="178">
        <v>100.05159447</v>
      </c>
      <c r="G95" s="179">
        <v>0</v>
      </c>
      <c r="H95" s="179">
        <v>3.1593469999999998E-2</v>
      </c>
      <c r="I95" s="180">
        <v>100.02</v>
      </c>
      <c r="J95" s="179">
        <v>3.1593469999999998E-2</v>
      </c>
      <c r="K95" s="179">
        <v>3.1593469999999998E-2</v>
      </c>
      <c r="L95" s="179">
        <v>0</v>
      </c>
      <c r="M95" s="179">
        <v>0</v>
      </c>
      <c r="N95" s="179">
        <v>323.82</v>
      </c>
      <c r="O95" s="179">
        <v>0</v>
      </c>
      <c r="P95" s="179">
        <v>0</v>
      </c>
      <c r="Q95" s="179">
        <v>0</v>
      </c>
      <c r="R95" s="179">
        <v>10249.741</v>
      </c>
      <c r="S95" s="179">
        <v>0</v>
      </c>
      <c r="T95" s="179">
        <v>323.82</v>
      </c>
      <c r="U95" s="179">
        <v>0</v>
      </c>
      <c r="V95" s="179">
        <v>323.82</v>
      </c>
      <c r="W95" s="179">
        <v>5.0018E-2</v>
      </c>
      <c r="X95" s="179">
        <v>1.84E-2</v>
      </c>
      <c r="Y95" s="181">
        <v>10249.741</v>
      </c>
      <c r="Z95" s="181">
        <v>0</v>
      </c>
    </row>
    <row r="96" spans="1:26">
      <c r="A96" s="175" t="s">
        <v>837</v>
      </c>
      <c r="B96" s="176" t="s">
        <v>153</v>
      </c>
      <c r="C96" s="176" t="s">
        <v>154</v>
      </c>
      <c r="D96" s="177" t="s">
        <v>798</v>
      </c>
      <c r="E96" s="178">
        <v>100.01739999999999</v>
      </c>
      <c r="F96" s="178">
        <v>100.39285791</v>
      </c>
      <c r="G96" s="179">
        <v>0</v>
      </c>
      <c r="H96" s="179">
        <v>0.37545690999999998</v>
      </c>
      <c r="I96" s="180">
        <v>100.01739999999999</v>
      </c>
      <c r="J96" s="179">
        <v>0.37545690999999998</v>
      </c>
      <c r="K96" s="179">
        <v>0.37545690999999998</v>
      </c>
      <c r="L96" s="179">
        <v>0</v>
      </c>
      <c r="M96" s="179">
        <v>0</v>
      </c>
      <c r="N96" s="179">
        <v>486.84</v>
      </c>
      <c r="O96" s="179">
        <v>0</v>
      </c>
      <c r="P96" s="179">
        <v>0</v>
      </c>
      <c r="Q96" s="179">
        <v>0</v>
      </c>
      <c r="R96" s="179">
        <v>1296.652</v>
      </c>
      <c r="S96" s="179">
        <v>0</v>
      </c>
      <c r="T96" s="179">
        <v>486.84</v>
      </c>
      <c r="U96" s="179">
        <v>0</v>
      </c>
      <c r="V96" s="179">
        <v>486.84</v>
      </c>
      <c r="W96" s="179">
        <v>0.39257999999999998</v>
      </c>
      <c r="X96" s="179">
        <v>1.7100000000000001E-2</v>
      </c>
      <c r="Y96" s="181">
        <v>1296.652</v>
      </c>
      <c r="Z96" s="181">
        <v>0</v>
      </c>
    </row>
    <row r="97" spans="1:26">
      <c r="A97" s="175" t="s">
        <v>837</v>
      </c>
      <c r="B97" s="176" t="s">
        <v>149</v>
      </c>
      <c r="C97" s="176" t="s">
        <v>150</v>
      </c>
      <c r="D97" s="177" t="s">
        <v>798</v>
      </c>
      <c r="E97" s="178">
        <v>100.0183</v>
      </c>
      <c r="F97" s="178">
        <v>100.05042715</v>
      </c>
      <c r="G97" s="179">
        <v>0</v>
      </c>
      <c r="H97" s="179">
        <v>3.2126149999999999E-2</v>
      </c>
      <c r="I97" s="180">
        <v>100.0183</v>
      </c>
      <c r="J97" s="179">
        <v>3.2126149999999999E-2</v>
      </c>
      <c r="K97" s="179">
        <v>3.2126149999999999E-2</v>
      </c>
      <c r="L97" s="179">
        <v>0</v>
      </c>
      <c r="M97" s="179">
        <v>0</v>
      </c>
      <c r="N97" s="179">
        <v>1.62</v>
      </c>
      <c r="O97" s="179">
        <v>0</v>
      </c>
      <c r="P97" s="179">
        <v>0</v>
      </c>
      <c r="Q97" s="179">
        <v>0</v>
      </c>
      <c r="R97" s="179">
        <v>50.567999999999998</v>
      </c>
      <c r="S97" s="179">
        <v>0</v>
      </c>
      <c r="T97" s="179">
        <v>1.62</v>
      </c>
      <c r="U97" s="179">
        <v>0</v>
      </c>
      <c r="V97" s="179">
        <v>1.62</v>
      </c>
      <c r="W97" s="179">
        <v>5.0427E-2</v>
      </c>
      <c r="X97" s="179">
        <v>1.83E-2</v>
      </c>
      <c r="Y97" s="181">
        <v>50.567999999999998</v>
      </c>
      <c r="Z97" s="181">
        <v>0</v>
      </c>
    </row>
    <row r="98" spans="1:26">
      <c r="A98" s="175" t="s">
        <v>837</v>
      </c>
      <c r="B98" s="176" t="s">
        <v>147</v>
      </c>
      <c r="C98" s="176" t="s">
        <v>148</v>
      </c>
      <c r="D98" s="177" t="s">
        <v>798</v>
      </c>
      <c r="E98" s="178">
        <v>100.0171</v>
      </c>
      <c r="F98" s="178">
        <v>100.39833661</v>
      </c>
      <c r="G98" s="179">
        <v>0</v>
      </c>
      <c r="H98" s="179">
        <v>0.38123561</v>
      </c>
      <c r="I98" s="180">
        <v>100.0171</v>
      </c>
      <c r="J98" s="179">
        <v>0.38123561</v>
      </c>
      <c r="K98" s="179">
        <v>0.38123561</v>
      </c>
      <c r="L98" s="179">
        <v>0</v>
      </c>
      <c r="M98" s="179">
        <v>0</v>
      </c>
      <c r="N98" s="179">
        <v>251.47</v>
      </c>
      <c r="O98" s="179">
        <v>0</v>
      </c>
      <c r="P98" s="179">
        <v>0</v>
      </c>
      <c r="Q98" s="179">
        <v>0</v>
      </c>
      <c r="R98" s="179">
        <v>659.61800000000005</v>
      </c>
      <c r="S98" s="179">
        <v>0</v>
      </c>
      <c r="T98" s="179">
        <v>251.47</v>
      </c>
      <c r="U98" s="179">
        <v>0</v>
      </c>
      <c r="V98" s="179">
        <v>251.47</v>
      </c>
      <c r="W98" s="179">
        <v>0.39833600000000002</v>
      </c>
      <c r="X98" s="179">
        <v>1.7100000000000001E-2</v>
      </c>
      <c r="Y98" s="181">
        <v>659.61800000000005</v>
      </c>
      <c r="Z98" s="181">
        <v>0</v>
      </c>
    </row>
    <row r="99" spans="1:26">
      <c r="A99" s="175" t="s">
        <v>838</v>
      </c>
      <c r="B99" s="176" t="s">
        <v>151</v>
      </c>
      <c r="C99" s="176" t="s">
        <v>152</v>
      </c>
      <c r="D99" s="177" t="s">
        <v>798</v>
      </c>
      <c r="E99" s="178">
        <v>100</v>
      </c>
      <c r="F99" s="178">
        <v>100.01291105999999</v>
      </c>
      <c r="G99" s="179">
        <v>0</v>
      </c>
      <c r="H99" s="179">
        <v>1.2899000000000001E-2</v>
      </c>
      <c r="I99" s="180">
        <v>100</v>
      </c>
      <c r="J99" s="179">
        <v>1.2899000000000001E-2</v>
      </c>
      <c r="K99" s="179">
        <v>1.2899000000000001E-2</v>
      </c>
      <c r="L99" s="179">
        <v>0</v>
      </c>
      <c r="M99" s="179">
        <v>0</v>
      </c>
      <c r="N99" s="179">
        <v>12.65</v>
      </c>
      <c r="O99" s="179">
        <v>0</v>
      </c>
      <c r="P99" s="179">
        <v>0</v>
      </c>
      <c r="Q99" s="179">
        <v>0</v>
      </c>
      <c r="R99" s="179">
        <v>980.55499999999995</v>
      </c>
      <c r="S99" s="179">
        <v>0</v>
      </c>
      <c r="T99" s="179">
        <v>12.65</v>
      </c>
      <c r="U99" s="179">
        <v>0</v>
      </c>
      <c r="V99" s="179">
        <v>12.65</v>
      </c>
      <c r="W99" s="179">
        <v>1.29E-2</v>
      </c>
      <c r="X99" s="179">
        <v>0</v>
      </c>
      <c r="Y99" s="181">
        <v>980.55499999999995</v>
      </c>
      <c r="Z99" s="181">
        <v>0</v>
      </c>
    </row>
    <row r="100" spans="1:26">
      <c r="A100" s="175" t="s">
        <v>839</v>
      </c>
      <c r="B100" s="176" t="s">
        <v>151</v>
      </c>
      <c r="C100" s="176" t="s">
        <v>152</v>
      </c>
      <c r="D100" s="177" t="s">
        <v>798</v>
      </c>
      <c r="E100" s="178">
        <v>100.00409999999999</v>
      </c>
      <c r="F100" s="178">
        <v>100.01605072</v>
      </c>
      <c r="G100" s="179">
        <v>0</v>
      </c>
      <c r="H100" s="179">
        <v>1.194972E-2</v>
      </c>
      <c r="I100" s="180">
        <v>100.00409999999999</v>
      </c>
      <c r="J100" s="179">
        <v>1.194972E-2</v>
      </c>
      <c r="K100" s="179">
        <v>1.194972E-2</v>
      </c>
      <c r="L100" s="179">
        <v>0</v>
      </c>
      <c r="M100" s="179">
        <v>0</v>
      </c>
      <c r="N100" s="179">
        <v>138.68</v>
      </c>
      <c r="O100" s="179">
        <v>0</v>
      </c>
      <c r="P100" s="179">
        <v>0</v>
      </c>
      <c r="Q100" s="179">
        <v>0</v>
      </c>
      <c r="R100" s="179">
        <v>11605.084999999999</v>
      </c>
      <c r="S100" s="179">
        <v>0</v>
      </c>
      <c r="T100" s="179">
        <v>138.68</v>
      </c>
      <c r="U100" s="179">
        <v>0</v>
      </c>
      <c r="V100" s="179">
        <v>138.68</v>
      </c>
      <c r="W100" s="179">
        <v>1.4917E-2</v>
      </c>
      <c r="X100" s="179">
        <v>2.8999999999999998E-3</v>
      </c>
      <c r="Y100" s="181">
        <v>11605.084999999999</v>
      </c>
      <c r="Z100" s="181">
        <v>0</v>
      </c>
    </row>
    <row r="101" spans="1:26">
      <c r="A101" s="175" t="s">
        <v>839</v>
      </c>
      <c r="B101" s="176" t="s">
        <v>149</v>
      </c>
      <c r="C101" s="176" t="s">
        <v>150</v>
      </c>
      <c r="D101" s="177" t="s">
        <v>798</v>
      </c>
      <c r="E101" s="178">
        <v>100.0048</v>
      </c>
      <c r="F101" s="178">
        <v>100.01706706</v>
      </c>
      <c r="G101" s="179">
        <v>0</v>
      </c>
      <c r="H101" s="179">
        <v>1.2266060000000001E-2</v>
      </c>
      <c r="I101" s="180">
        <v>100.0048</v>
      </c>
      <c r="J101" s="179">
        <v>1.2266060000000001E-2</v>
      </c>
      <c r="K101" s="179">
        <v>1.2266060000000001E-2</v>
      </c>
      <c r="L101" s="179">
        <v>0</v>
      </c>
      <c r="M101" s="179">
        <v>0</v>
      </c>
      <c r="N101" s="179">
        <v>1.23</v>
      </c>
      <c r="O101" s="179">
        <v>0</v>
      </c>
      <c r="P101" s="179">
        <v>0</v>
      </c>
      <c r="Q101" s="179">
        <v>0</v>
      </c>
      <c r="R101" s="179">
        <v>100.193</v>
      </c>
      <c r="S101" s="179">
        <v>0</v>
      </c>
      <c r="T101" s="179">
        <v>1.23</v>
      </c>
      <c r="U101" s="179">
        <v>0</v>
      </c>
      <c r="V101" s="179">
        <v>1.23</v>
      </c>
      <c r="W101" s="179">
        <v>1.7066999999999999E-2</v>
      </c>
      <c r="X101" s="179">
        <v>4.7000000000000002E-3</v>
      </c>
      <c r="Y101" s="181">
        <v>100.193</v>
      </c>
      <c r="Z101" s="181">
        <v>0</v>
      </c>
    </row>
    <row r="102" spans="1:26">
      <c r="A102" s="175" t="s">
        <v>840</v>
      </c>
      <c r="B102" s="176" t="s">
        <v>151</v>
      </c>
      <c r="C102" s="176" t="s">
        <v>152</v>
      </c>
      <c r="D102" s="177" t="s">
        <v>798</v>
      </c>
      <c r="E102" s="178">
        <v>100.0194</v>
      </c>
      <c r="F102" s="178">
        <v>100.03546036</v>
      </c>
      <c r="G102" s="179">
        <v>0</v>
      </c>
      <c r="H102" s="179">
        <v>1.5417999999999999E-2</v>
      </c>
      <c r="I102" s="180">
        <v>100.02</v>
      </c>
      <c r="J102" s="179">
        <v>1.5417999999999999E-2</v>
      </c>
      <c r="K102" s="179">
        <v>1.5417999999999999E-2</v>
      </c>
      <c r="L102" s="179">
        <v>0</v>
      </c>
      <c r="M102" s="179">
        <v>0</v>
      </c>
      <c r="N102" s="179">
        <v>194.27</v>
      </c>
      <c r="O102" s="179">
        <v>0</v>
      </c>
      <c r="P102" s="179">
        <v>0</v>
      </c>
      <c r="Q102" s="179">
        <v>0</v>
      </c>
      <c r="R102" s="179">
        <v>12600.266</v>
      </c>
      <c r="S102" s="179">
        <v>0</v>
      </c>
      <c r="T102" s="179">
        <v>194.27</v>
      </c>
      <c r="U102" s="179">
        <v>0</v>
      </c>
      <c r="V102" s="179">
        <v>194.27</v>
      </c>
      <c r="W102" s="179">
        <v>1.5419E-2</v>
      </c>
      <c r="X102" s="179">
        <v>0</v>
      </c>
      <c r="Y102" s="181">
        <v>12600.266</v>
      </c>
      <c r="Z102" s="181">
        <v>0</v>
      </c>
    </row>
    <row r="103" spans="1:26">
      <c r="A103" s="175" t="s">
        <v>840</v>
      </c>
      <c r="B103" s="176" t="s">
        <v>145</v>
      </c>
      <c r="C103" s="176" t="s">
        <v>146</v>
      </c>
      <c r="D103" s="177" t="s">
        <v>798</v>
      </c>
      <c r="E103" s="178">
        <v>100.01</v>
      </c>
      <c r="F103" s="178">
        <v>100.12377143000001</v>
      </c>
      <c r="G103" s="179">
        <v>0</v>
      </c>
      <c r="H103" s="179">
        <v>9.8995E-2</v>
      </c>
      <c r="I103" s="180">
        <v>100.0248</v>
      </c>
      <c r="J103" s="179">
        <v>9.8995E-2</v>
      </c>
      <c r="K103" s="179">
        <v>9.8995E-2</v>
      </c>
      <c r="L103" s="179">
        <v>0</v>
      </c>
      <c r="M103" s="179">
        <v>0</v>
      </c>
      <c r="N103" s="179">
        <v>207.7</v>
      </c>
      <c r="O103" s="179">
        <v>0</v>
      </c>
      <c r="P103" s="179">
        <v>0</v>
      </c>
      <c r="Q103" s="179">
        <v>0</v>
      </c>
      <c r="R103" s="179">
        <v>2098.0610000000001</v>
      </c>
      <c r="S103" s="179">
        <v>0</v>
      </c>
      <c r="T103" s="179">
        <v>207.7</v>
      </c>
      <c r="U103" s="179">
        <v>0</v>
      </c>
      <c r="V103" s="179">
        <v>207.7</v>
      </c>
      <c r="W103" s="179">
        <v>9.8996000000000001E-2</v>
      </c>
      <c r="X103" s="179">
        <v>0</v>
      </c>
      <c r="Y103" s="181">
        <v>2098.0610000000001</v>
      </c>
      <c r="Z103" s="181">
        <v>0</v>
      </c>
    </row>
    <row r="104" spans="1:26">
      <c r="A104" s="175" t="s">
        <v>840</v>
      </c>
      <c r="B104" s="176" t="s">
        <v>149</v>
      </c>
      <c r="C104" s="176" t="s">
        <v>150</v>
      </c>
      <c r="D104" s="177" t="s">
        <v>798</v>
      </c>
      <c r="E104" s="178">
        <v>100.0183</v>
      </c>
      <c r="F104" s="178">
        <v>100.03452998</v>
      </c>
      <c r="G104" s="179">
        <v>0</v>
      </c>
      <c r="H104" s="179">
        <v>1.622898E-2</v>
      </c>
      <c r="I104" s="180">
        <v>100.0183</v>
      </c>
      <c r="J104" s="179">
        <v>1.622898E-2</v>
      </c>
      <c r="K104" s="179">
        <v>1.622898E-2</v>
      </c>
      <c r="L104" s="179">
        <v>0</v>
      </c>
      <c r="M104" s="179">
        <v>0</v>
      </c>
      <c r="N104" s="179">
        <v>0.82</v>
      </c>
      <c r="O104" s="179">
        <v>0</v>
      </c>
      <c r="P104" s="179">
        <v>0</v>
      </c>
      <c r="Q104" s="179">
        <v>0</v>
      </c>
      <c r="R104" s="179">
        <v>50.390999999999998</v>
      </c>
      <c r="S104" s="179">
        <v>0</v>
      </c>
      <c r="T104" s="179">
        <v>0.82</v>
      </c>
      <c r="U104" s="179">
        <v>0</v>
      </c>
      <c r="V104" s="179">
        <v>0.82</v>
      </c>
      <c r="W104" s="179">
        <v>1.6966999999999999E-2</v>
      </c>
      <c r="X104" s="179">
        <v>5.9999999999999995E-4</v>
      </c>
      <c r="Y104" s="181">
        <v>50.390999999999998</v>
      </c>
      <c r="Z104" s="181">
        <v>0</v>
      </c>
    </row>
    <row r="105" spans="1:26">
      <c r="A105" s="175" t="s">
        <v>840</v>
      </c>
      <c r="B105" s="176" t="s">
        <v>159</v>
      </c>
      <c r="C105" s="176" t="s">
        <v>160</v>
      </c>
      <c r="D105" s="177" t="s">
        <v>798</v>
      </c>
      <c r="E105" s="178">
        <v>100.0121</v>
      </c>
      <c r="F105" s="178">
        <v>100.12689254999999</v>
      </c>
      <c r="G105" s="179">
        <v>0</v>
      </c>
      <c r="H105" s="179">
        <v>0.10714899999999999</v>
      </c>
      <c r="I105" s="180">
        <v>100.0197</v>
      </c>
      <c r="J105" s="179">
        <v>0.10714899999999999</v>
      </c>
      <c r="K105" s="179">
        <v>0.10714899999999999</v>
      </c>
      <c r="L105" s="179">
        <v>0</v>
      </c>
      <c r="M105" s="179">
        <v>0</v>
      </c>
      <c r="N105" s="179">
        <v>356.7</v>
      </c>
      <c r="O105" s="179">
        <v>0</v>
      </c>
      <c r="P105" s="179">
        <v>0</v>
      </c>
      <c r="Q105" s="179">
        <v>0</v>
      </c>
      <c r="R105" s="179">
        <v>3329.0369999999998</v>
      </c>
      <c r="S105" s="179">
        <v>0</v>
      </c>
      <c r="T105" s="179">
        <v>356.7</v>
      </c>
      <c r="U105" s="179">
        <v>0</v>
      </c>
      <c r="V105" s="179">
        <v>356.7</v>
      </c>
      <c r="W105" s="179">
        <v>0.10715</v>
      </c>
      <c r="X105" s="179">
        <v>0</v>
      </c>
      <c r="Y105" s="181">
        <v>3329.0369999999998</v>
      </c>
      <c r="Z105" s="181">
        <v>0</v>
      </c>
    </row>
    <row r="106" spans="1:26">
      <c r="A106" s="175" t="s">
        <v>841</v>
      </c>
      <c r="B106" s="176" t="s">
        <v>151</v>
      </c>
      <c r="C106" s="176" t="s">
        <v>152</v>
      </c>
      <c r="D106" s="177" t="s">
        <v>798</v>
      </c>
      <c r="E106" s="178">
        <v>100.02</v>
      </c>
      <c r="F106" s="178">
        <v>100.02592994</v>
      </c>
      <c r="G106" s="179">
        <v>0</v>
      </c>
      <c r="H106" s="179">
        <v>5.9289399999999997E-3</v>
      </c>
      <c r="I106" s="180">
        <v>100.02</v>
      </c>
      <c r="J106" s="179">
        <v>5.9289399999999997E-3</v>
      </c>
      <c r="K106" s="179">
        <v>5.9289399999999997E-3</v>
      </c>
      <c r="L106" s="179">
        <v>0</v>
      </c>
      <c r="M106" s="179">
        <v>0</v>
      </c>
      <c r="N106" s="179">
        <v>72.64</v>
      </c>
      <c r="O106" s="179">
        <v>0</v>
      </c>
      <c r="P106" s="179">
        <v>0</v>
      </c>
      <c r="Q106" s="179">
        <v>0</v>
      </c>
      <c r="R106" s="179">
        <v>12252.245000000001</v>
      </c>
      <c r="S106" s="179">
        <v>0</v>
      </c>
      <c r="T106" s="179">
        <v>72.64</v>
      </c>
      <c r="U106" s="179">
        <v>0</v>
      </c>
      <c r="V106" s="179">
        <v>72.64</v>
      </c>
      <c r="W106" s="179">
        <v>2.4354000000000001E-2</v>
      </c>
      <c r="X106" s="179">
        <v>1.84E-2</v>
      </c>
      <c r="Y106" s="181">
        <v>12252.245000000001</v>
      </c>
      <c r="Z106" s="181">
        <v>0</v>
      </c>
    </row>
    <row r="107" spans="1:26">
      <c r="A107" s="175" t="s">
        <v>841</v>
      </c>
      <c r="B107" s="176" t="s">
        <v>145</v>
      </c>
      <c r="C107" s="176" t="s">
        <v>146</v>
      </c>
      <c r="D107" s="177" t="s">
        <v>798</v>
      </c>
      <c r="E107" s="178">
        <v>100.0248</v>
      </c>
      <c r="F107" s="178">
        <v>100.10931381</v>
      </c>
      <c r="G107" s="179">
        <v>0</v>
      </c>
      <c r="H107" s="179">
        <v>8.4512809999999994E-2</v>
      </c>
      <c r="I107" s="180">
        <v>100.0248</v>
      </c>
      <c r="J107" s="179">
        <v>8.4512809999999994E-2</v>
      </c>
      <c r="K107" s="179">
        <v>8.4512809999999994E-2</v>
      </c>
      <c r="L107" s="179">
        <v>0</v>
      </c>
      <c r="M107" s="179">
        <v>0</v>
      </c>
      <c r="N107" s="179">
        <v>95.08</v>
      </c>
      <c r="O107" s="179">
        <v>0</v>
      </c>
      <c r="P107" s="179">
        <v>0</v>
      </c>
      <c r="Q107" s="179">
        <v>0</v>
      </c>
      <c r="R107" s="179">
        <v>1125.018</v>
      </c>
      <c r="S107" s="179">
        <v>0</v>
      </c>
      <c r="T107" s="179">
        <v>95.08</v>
      </c>
      <c r="U107" s="179">
        <v>0</v>
      </c>
      <c r="V107" s="179">
        <v>95.08</v>
      </c>
      <c r="W107" s="179">
        <v>0.104398</v>
      </c>
      <c r="X107" s="179">
        <v>1.9800000000000002E-2</v>
      </c>
      <c r="Y107" s="181">
        <v>1125.018</v>
      </c>
      <c r="Z107" s="181">
        <v>0</v>
      </c>
    </row>
    <row r="108" spans="1:26">
      <c r="A108" s="175" t="s">
        <v>841</v>
      </c>
      <c r="B108" s="176" t="s">
        <v>149</v>
      </c>
      <c r="C108" s="176" t="s">
        <v>150</v>
      </c>
      <c r="D108" s="177" t="s">
        <v>798</v>
      </c>
      <c r="E108" s="178">
        <v>100.0183</v>
      </c>
      <c r="F108" s="178">
        <v>100.02451368</v>
      </c>
      <c r="G108" s="179">
        <v>0</v>
      </c>
      <c r="H108" s="179">
        <v>6.2126799999999999E-3</v>
      </c>
      <c r="I108" s="180">
        <v>100.0183</v>
      </c>
      <c r="J108" s="179">
        <v>6.2126799999999999E-3</v>
      </c>
      <c r="K108" s="179">
        <v>6.2126799999999999E-3</v>
      </c>
      <c r="L108" s="179">
        <v>0</v>
      </c>
      <c r="M108" s="179">
        <v>0</v>
      </c>
      <c r="N108" s="179">
        <v>0.31</v>
      </c>
      <c r="O108" s="179">
        <v>0</v>
      </c>
      <c r="P108" s="179">
        <v>0</v>
      </c>
      <c r="Q108" s="179">
        <v>0</v>
      </c>
      <c r="R108" s="179">
        <v>50.584000000000003</v>
      </c>
      <c r="S108" s="179">
        <v>0</v>
      </c>
      <c r="T108" s="179">
        <v>0.31</v>
      </c>
      <c r="U108" s="179">
        <v>0</v>
      </c>
      <c r="V108" s="179">
        <v>0.31</v>
      </c>
      <c r="W108" s="179">
        <v>2.4513E-2</v>
      </c>
      <c r="X108" s="179">
        <v>1.83E-2</v>
      </c>
      <c r="Y108" s="181">
        <v>50.584000000000003</v>
      </c>
      <c r="Z108" s="181">
        <v>0</v>
      </c>
    </row>
    <row r="109" spans="1:26">
      <c r="A109" s="175" t="s">
        <v>841</v>
      </c>
      <c r="B109" s="176" t="s">
        <v>159</v>
      </c>
      <c r="C109" s="176" t="s">
        <v>160</v>
      </c>
      <c r="D109" s="177" t="s">
        <v>798</v>
      </c>
      <c r="E109" s="178">
        <v>100.0197</v>
      </c>
      <c r="F109" s="178">
        <v>100.10567973000001</v>
      </c>
      <c r="G109" s="179">
        <v>0</v>
      </c>
      <c r="H109" s="179">
        <v>8.5978730000000003E-2</v>
      </c>
      <c r="I109" s="180">
        <v>100.0197</v>
      </c>
      <c r="J109" s="179">
        <v>8.5978730000000003E-2</v>
      </c>
      <c r="K109" s="179">
        <v>8.5978730000000003E-2</v>
      </c>
      <c r="L109" s="179">
        <v>0</v>
      </c>
      <c r="M109" s="179">
        <v>0</v>
      </c>
      <c r="N109" s="179">
        <v>302.39999999999998</v>
      </c>
      <c r="O109" s="179">
        <v>0</v>
      </c>
      <c r="P109" s="179">
        <v>0</v>
      </c>
      <c r="Q109" s="179">
        <v>0</v>
      </c>
      <c r="R109" s="179">
        <v>3517.136</v>
      </c>
      <c r="S109" s="179">
        <v>0</v>
      </c>
      <c r="T109" s="179">
        <v>302.39999999999998</v>
      </c>
      <c r="U109" s="179">
        <v>0</v>
      </c>
      <c r="V109" s="179">
        <v>302.39999999999998</v>
      </c>
      <c r="W109" s="179">
        <v>0.103496</v>
      </c>
      <c r="X109" s="179">
        <v>1.7500000000000002E-2</v>
      </c>
      <c r="Y109" s="181">
        <v>3517.136</v>
      </c>
      <c r="Z109" s="181">
        <v>0</v>
      </c>
    </row>
    <row r="110" spans="1:26">
      <c r="A110" s="175" t="s">
        <v>842</v>
      </c>
      <c r="B110" s="176" t="s">
        <v>151</v>
      </c>
      <c r="C110" s="176" t="s">
        <v>152</v>
      </c>
      <c r="D110" s="177" t="s">
        <v>798</v>
      </c>
      <c r="E110" s="178">
        <v>100</v>
      </c>
      <c r="F110" s="178">
        <v>100.0135416</v>
      </c>
      <c r="G110" s="179">
        <v>0</v>
      </c>
      <c r="H110" s="179">
        <v>1.3499000000000001E-2</v>
      </c>
      <c r="I110" s="180">
        <v>100</v>
      </c>
      <c r="J110" s="179">
        <v>1.3499000000000001E-2</v>
      </c>
      <c r="K110" s="179">
        <v>1.3499000000000001E-2</v>
      </c>
      <c r="L110" s="179">
        <v>0</v>
      </c>
      <c r="M110" s="179">
        <v>0</v>
      </c>
      <c r="N110" s="179">
        <v>13.24</v>
      </c>
      <c r="O110" s="179">
        <v>0</v>
      </c>
      <c r="P110" s="179">
        <v>0</v>
      </c>
      <c r="Q110" s="179">
        <v>0</v>
      </c>
      <c r="R110" s="179">
        <v>980.68200000000002</v>
      </c>
      <c r="S110" s="179">
        <v>0</v>
      </c>
      <c r="T110" s="179">
        <v>13.24</v>
      </c>
      <c r="U110" s="179">
        <v>0</v>
      </c>
      <c r="V110" s="179">
        <v>13.24</v>
      </c>
      <c r="W110" s="179">
        <v>1.35E-2</v>
      </c>
      <c r="X110" s="179">
        <v>0</v>
      </c>
      <c r="Y110" s="181">
        <v>980.68200000000002</v>
      </c>
      <c r="Z110" s="181">
        <v>0</v>
      </c>
    </row>
    <row r="111" spans="1:26">
      <c r="A111" s="175" t="s">
        <v>843</v>
      </c>
      <c r="B111" s="176" t="s">
        <v>151</v>
      </c>
      <c r="C111" s="176" t="s">
        <v>152</v>
      </c>
      <c r="D111" s="177" t="s">
        <v>798</v>
      </c>
      <c r="E111" s="178">
        <v>100.02</v>
      </c>
      <c r="F111" s="178">
        <v>100.03102429</v>
      </c>
      <c r="G111" s="179">
        <v>0</v>
      </c>
      <c r="H111" s="179">
        <v>1.102329E-2</v>
      </c>
      <c r="I111" s="180">
        <v>100.02</v>
      </c>
      <c r="J111" s="179">
        <v>1.102329E-2</v>
      </c>
      <c r="K111" s="179">
        <v>1.102329E-2</v>
      </c>
      <c r="L111" s="179">
        <v>0</v>
      </c>
      <c r="M111" s="179">
        <v>0</v>
      </c>
      <c r="N111" s="179">
        <v>139.03</v>
      </c>
      <c r="O111" s="179">
        <v>0</v>
      </c>
      <c r="P111" s="179">
        <v>0</v>
      </c>
      <c r="Q111" s="179">
        <v>0</v>
      </c>
      <c r="R111" s="179">
        <v>12612.052</v>
      </c>
      <c r="S111" s="179">
        <v>0</v>
      </c>
      <c r="T111" s="179">
        <v>139.03</v>
      </c>
      <c r="U111" s="179">
        <v>0</v>
      </c>
      <c r="V111" s="179">
        <v>139.03</v>
      </c>
      <c r="W111" s="179">
        <v>1.542E-2</v>
      </c>
      <c r="X111" s="179">
        <v>4.3E-3</v>
      </c>
      <c r="Y111" s="181">
        <v>12612.052</v>
      </c>
      <c r="Z111" s="181">
        <v>0</v>
      </c>
    </row>
    <row r="112" spans="1:26">
      <c r="A112" s="175" t="s">
        <v>843</v>
      </c>
      <c r="B112" s="176" t="s">
        <v>149</v>
      </c>
      <c r="C112" s="176" t="s">
        <v>150</v>
      </c>
      <c r="D112" s="177" t="s">
        <v>798</v>
      </c>
      <c r="E112" s="178">
        <v>100.0183</v>
      </c>
      <c r="F112" s="178">
        <v>100.02956408</v>
      </c>
      <c r="G112" s="179">
        <v>0</v>
      </c>
      <c r="H112" s="179">
        <v>1.126308E-2</v>
      </c>
      <c r="I112" s="180">
        <v>100.0183</v>
      </c>
      <c r="J112" s="179">
        <v>1.126308E-2</v>
      </c>
      <c r="K112" s="179">
        <v>1.126308E-2</v>
      </c>
      <c r="L112" s="179">
        <v>0</v>
      </c>
      <c r="M112" s="179">
        <v>0</v>
      </c>
      <c r="N112" s="179">
        <v>0.56999999999999995</v>
      </c>
      <c r="O112" s="179">
        <v>0</v>
      </c>
      <c r="P112" s="179">
        <v>0</v>
      </c>
      <c r="Q112" s="179">
        <v>0</v>
      </c>
      <c r="R112" s="179">
        <v>50.399000000000001</v>
      </c>
      <c r="S112" s="179">
        <v>0</v>
      </c>
      <c r="T112" s="179">
        <v>0.56999999999999995</v>
      </c>
      <c r="U112" s="179">
        <v>0</v>
      </c>
      <c r="V112" s="179">
        <v>0.56999999999999995</v>
      </c>
      <c r="W112" s="179">
        <v>1.6454E-2</v>
      </c>
      <c r="X112" s="179">
        <v>5.1000000000000004E-3</v>
      </c>
      <c r="Y112" s="181">
        <v>50.399000000000001</v>
      </c>
      <c r="Z112" s="181">
        <v>0</v>
      </c>
    </row>
    <row r="113" spans="1:26">
      <c r="A113" s="175" t="s">
        <v>844</v>
      </c>
      <c r="B113" s="176" t="s">
        <v>151</v>
      </c>
      <c r="C113" s="176" t="s">
        <v>152</v>
      </c>
      <c r="D113" s="177" t="s">
        <v>798</v>
      </c>
      <c r="E113" s="178">
        <v>100.02</v>
      </c>
      <c r="F113" s="178">
        <v>100.03997407999999</v>
      </c>
      <c r="G113" s="179">
        <v>0</v>
      </c>
      <c r="H113" s="179">
        <v>1.9973080000000001E-2</v>
      </c>
      <c r="I113" s="180">
        <v>100.02</v>
      </c>
      <c r="J113" s="179">
        <v>1.9973080000000001E-2</v>
      </c>
      <c r="K113" s="179">
        <v>1.9973080000000001E-2</v>
      </c>
      <c r="L113" s="179">
        <v>0</v>
      </c>
      <c r="M113" s="179">
        <v>0</v>
      </c>
      <c r="N113" s="179">
        <v>244.43</v>
      </c>
      <c r="O113" s="179">
        <v>0</v>
      </c>
      <c r="P113" s="179">
        <v>0</v>
      </c>
      <c r="Q113" s="179">
        <v>0</v>
      </c>
      <c r="R113" s="179">
        <v>12237.931</v>
      </c>
      <c r="S113" s="179">
        <v>0</v>
      </c>
      <c r="T113" s="179">
        <v>244.43</v>
      </c>
      <c r="U113" s="179">
        <v>0</v>
      </c>
      <c r="V113" s="179">
        <v>244.43</v>
      </c>
      <c r="W113" s="179">
        <v>3.8398000000000002E-2</v>
      </c>
      <c r="X113" s="179">
        <v>1.84E-2</v>
      </c>
      <c r="Y113" s="181">
        <v>12237.931</v>
      </c>
      <c r="Z113" s="181">
        <v>0</v>
      </c>
    </row>
    <row r="114" spans="1:26">
      <c r="A114" s="175" t="s">
        <v>844</v>
      </c>
      <c r="B114" s="176" t="s">
        <v>149</v>
      </c>
      <c r="C114" s="176" t="s">
        <v>150</v>
      </c>
      <c r="D114" s="177" t="s">
        <v>798</v>
      </c>
      <c r="E114" s="178">
        <v>100.0183</v>
      </c>
      <c r="F114" s="178">
        <v>100.03874513</v>
      </c>
      <c r="G114" s="179">
        <v>0</v>
      </c>
      <c r="H114" s="179">
        <v>2.0444130000000001E-2</v>
      </c>
      <c r="I114" s="180">
        <v>100.0183</v>
      </c>
      <c r="J114" s="179">
        <v>2.0444130000000001E-2</v>
      </c>
      <c r="K114" s="179">
        <v>2.0444130000000001E-2</v>
      </c>
      <c r="L114" s="179">
        <v>0</v>
      </c>
      <c r="M114" s="179">
        <v>0</v>
      </c>
      <c r="N114" s="179">
        <v>1.03</v>
      </c>
      <c r="O114" s="179">
        <v>0</v>
      </c>
      <c r="P114" s="179">
        <v>0</v>
      </c>
      <c r="Q114" s="179">
        <v>0</v>
      </c>
      <c r="R114" s="179">
        <v>50.587000000000003</v>
      </c>
      <c r="S114" s="179">
        <v>0</v>
      </c>
      <c r="T114" s="179">
        <v>1.03</v>
      </c>
      <c r="U114" s="179">
        <v>0</v>
      </c>
      <c r="V114" s="179">
        <v>1.03</v>
      </c>
      <c r="W114" s="179">
        <v>3.8745000000000002E-2</v>
      </c>
      <c r="X114" s="179">
        <v>1.83E-2</v>
      </c>
      <c r="Y114" s="181">
        <v>50.587000000000003</v>
      </c>
      <c r="Z114" s="181">
        <v>0</v>
      </c>
    </row>
    <row r="115" spans="1:26">
      <c r="A115" s="175" t="s">
        <v>845</v>
      </c>
      <c r="B115" s="176" t="s">
        <v>151</v>
      </c>
      <c r="C115" s="176" t="s">
        <v>152</v>
      </c>
      <c r="D115" s="177" t="s">
        <v>798</v>
      </c>
      <c r="E115" s="178">
        <v>100</v>
      </c>
      <c r="F115" s="178">
        <v>100.01344348000001</v>
      </c>
      <c r="G115" s="179">
        <v>0</v>
      </c>
      <c r="H115" s="179">
        <v>1.3398999999999999E-2</v>
      </c>
      <c r="I115" s="180">
        <v>100</v>
      </c>
      <c r="J115" s="179">
        <v>1.3398999999999999E-2</v>
      </c>
      <c r="K115" s="179">
        <v>1.3398999999999999E-2</v>
      </c>
      <c r="L115" s="179">
        <v>0</v>
      </c>
      <c r="M115" s="179">
        <v>0</v>
      </c>
      <c r="N115" s="179">
        <v>13.28</v>
      </c>
      <c r="O115" s="179">
        <v>0</v>
      </c>
      <c r="P115" s="179">
        <v>0</v>
      </c>
      <c r="Q115" s="179">
        <v>0</v>
      </c>
      <c r="R115" s="179">
        <v>990.81500000000005</v>
      </c>
      <c r="S115" s="179">
        <v>0</v>
      </c>
      <c r="T115" s="179">
        <v>13.28</v>
      </c>
      <c r="U115" s="179">
        <v>0</v>
      </c>
      <c r="V115" s="179">
        <v>13.28</v>
      </c>
      <c r="W115" s="179">
        <v>1.34E-2</v>
      </c>
      <c r="X115" s="179">
        <v>0</v>
      </c>
      <c r="Y115" s="181">
        <v>990.81500000000005</v>
      </c>
      <c r="Z115" s="181">
        <v>0</v>
      </c>
    </row>
    <row r="116" spans="1:26">
      <c r="A116" s="175" t="s">
        <v>846</v>
      </c>
      <c r="B116" s="176" t="s">
        <v>151</v>
      </c>
      <c r="C116" s="176" t="s">
        <v>152</v>
      </c>
      <c r="D116" s="177" t="s">
        <v>798</v>
      </c>
      <c r="E116" s="178">
        <v>100.00409999999999</v>
      </c>
      <c r="F116" s="178">
        <v>100.03035893000001</v>
      </c>
      <c r="G116" s="179">
        <v>0</v>
      </c>
      <c r="H116" s="179">
        <v>2.6257929999999999E-2</v>
      </c>
      <c r="I116" s="180">
        <v>100.00409999999999</v>
      </c>
      <c r="J116" s="179">
        <v>2.6257929999999999E-2</v>
      </c>
      <c r="K116" s="179">
        <v>2.6257929999999999E-2</v>
      </c>
      <c r="L116" s="179">
        <v>0</v>
      </c>
      <c r="M116" s="179">
        <v>0</v>
      </c>
      <c r="N116" s="179">
        <v>304.76</v>
      </c>
      <c r="O116" s="179">
        <v>0</v>
      </c>
      <c r="P116" s="179">
        <v>0</v>
      </c>
      <c r="Q116" s="179">
        <v>0</v>
      </c>
      <c r="R116" s="179">
        <v>11606.471</v>
      </c>
      <c r="S116" s="179">
        <v>0</v>
      </c>
      <c r="T116" s="179">
        <v>304.76</v>
      </c>
      <c r="U116" s="179">
        <v>0</v>
      </c>
      <c r="V116" s="179">
        <v>304.76</v>
      </c>
      <c r="W116" s="179">
        <v>2.9225000000000001E-2</v>
      </c>
      <c r="X116" s="179">
        <v>2.8999999999999998E-3</v>
      </c>
      <c r="Y116" s="181">
        <v>11606.471</v>
      </c>
      <c r="Z116" s="181">
        <v>0</v>
      </c>
    </row>
    <row r="117" spans="1:26">
      <c r="A117" s="175" t="s">
        <v>846</v>
      </c>
      <c r="B117" s="176" t="s">
        <v>149</v>
      </c>
      <c r="C117" s="176" t="s">
        <v>150</v>
      </c>
      <c r="D117" s="177" t="s">
        <v>798</v>
      </c>
      <c r="E117" s="178">
        <v>100.0048</v>
      </c>
      <c r="F117" s="178">
        <v>100.03173494000001</v>
      </c>
      <c r="G117" s="179">
        <v>0</v>
      </c>
      <c r="H117" s="179">
        <v>2.693394E-2</v>
      </c>
      <c r="I117" s="180">
        <v>100.0048</v>
      </c>
      <c r="J117" s="179">
        <v>2.693394E-2</v>
      </c>
      <c r="K117" s="179">
        <v>2.693394E-2</v>
      </c>
      <c r="L117" s="179">
        <v>0</v>
      </c>
      <c r="M117" s="179">
        <v>0</v>
      </c>
      <c r="N117" s="179">
        <v>2.7</v>
      </c>
      <c r="O117" s="179">
        <v>0</v>
      </c>
      <c r="P117" s="179">
        <v>0</v>
      </c>
      <c r="Q117" s="179">
        <v>0</v>
      </c>
      <c r="R117" s="179">
        <v>100.205</v>
      </c>
      <c r="S117" s="179">
        <v>0</v>
      </c>
      <c r="T117" s="179">
        <v>2.7</v>
      </c>
      <c r="U117" s="179">
        <v>0</v>
      </c>
      <c r="V117" s="179">
        <v>2.7</v>
      </c>
      <c r="W117" s="179">
        <v>3.1733999999999998E-2</v>
      </c>
      <c r="X117" s="179">
        <v>4.7000000000000002E-3</v>
      </c>
      <c r="Y117" s="181">
        <v>100.205</v>
      </c>
      <c r="Z117" s="181">
        <v>0</v>
      </c>
    </row>
    <row r="118" spans="1:26">
      <c r="A118" s="175" t="s">
        <v>847</v>
      </c>
      <c r="B118" s="176" t="s">
        <v>151</v>
      </c>
      <c r="C118" s="176" t="s">
        <v>152</v>
      </c>
      <c r="D118" s="177" t="s">
        <v>798</v>
      </c>
      <c r="E118" s="178">
        <v>100.02</v>
      </c>
      <c r="F118" s="178">
        <v>100.02986682</v>
      </c>
      <c r="G118" s="179">
        <v>0</v>
      </c>
      <c r="H118" s="179">
        <v>9.8658200000000008E-3</v>
      </c>
      <c r="I118" s="180">
        <v>100.02</v>
      </c>
      <c r="J118" s="179">
        <v>9.8658200000000008E-3</v>
      </c>
      <c r="K118" s="179">
        <v>9.8658200000000008E-3</v>
      </c>
      <c r="L118" s="179">
        <v>0</v>
      </c>
      <c r="M118" s="179">
        <v>0</v>
      </c>
      <c r="N118" s="179">
        <v>124.44</v>
      </c>
      <c r="O118" s="179">
        <v>0</v>
      </c>
      <c r="P118" s="179">
        <v>0</v>
      </c>
      <c r="Q118" s="179">
        <v>0</v>
      </c>
      <c r="R118" s="179">
        <v>12613.33</v>
      </c>
      <c r="S118" s="179">
        <v>0</v>
      </c>
      <c r="T118" s="179">
        <v>124.44</v>
      </c>
      <c r="U118" s="179">
        <v>0</v>
      </c>
      <c r="V118" s="179">
        <v>124.44</v>
      </c>
      <c r="W118" s="179">
        <v>1.9362000000000001E-2</v>
      </c>
      <c r="X118" s="179">
        <v>9.4000000000000004E-3</v>
      </c>
      <c r="Y118" s="181">
        <v>12613.33</v>
      </c>
      <c r="Z118" s="181">
        <v>0</v>
      </c>
    </row>
    <row r="119" spans="1:26">
      <c r="A119" s="175" t="s">
        <v>847</v>
      </c>
      <c r="B119" s="176" t="s">
        <v>149</v>
      </c>
      <c r="C119" s="176" t="s">
        <v>150</v>
      </c>
      <c r="D119" s="177" t="s">
        <v>798</v>
      </c>
      <c r="E119" s="178">
        <v>100.0183</v>
      </c>
      <c r="F119" s="178">
        <v>100.0283702</v>
      </c>
      <c r="G119" s="179">
        <v>0</v>
      </c>
      <c r="H119" s="179">
        <v>1.00692E-2</v>
      </c>
      <c r="I119" s="180">
        <v>100.0183</v>
      </c>
      <c r="J119" s="179">
        <v>1.00692E-2</v>
      </c>
      <c r="K119" s="179">
        <v>1.00692E-2</v>
      </c>
      <c r="L119" s="179">
        <v>0</v>
      </c>
      <c r="M119" s="179">
        <v>0</v>
      </c>
      <c r="N119" s="179">
        <v>0.51</v>
      </c>
      <c r="O119" s="179">
        <v>0</v>
      </c>
      <c r="P119" s="179">
        <v>0</v>
      </c>
      <c r="Q119" s="179">
        <v>0</v>
      </c>
      <c r="R119" s="179">
        <v>50.405000000000001</v>
      </c>
      <c r="S119" s="179">
        <v>0</v>
      </c>
      <c r="T119" s="179">
        <v>0.51</v>
      </c>
      <c r="U119" s="179">
        <v>0</v>
      </c>
      <c r="V119" s="179">
        <v>0.51</v>
      </c>
      <c r="W119" s="179">
        <v>2.0361000000000001E-2</v>
      </c>
      <c r="X119" s="179">
        <v>1.0200000000000001E-2</v>
      </c>
      <c r="Y119" s="181">
        <v>50.405000000000001</v>
      </c>
      <c r="Z119" s="181">
        <v>0</v>
      </c>
    </row>
    <row r="120" spans="1:26">
      <c r="A120" s="175" t="s">
        <v>848</v>
      </c>
      <c r="B120" s="176" t="s">
        <v>151</v>
      </c>
      <c r="C120" s="176" t="s">
        <v>152</v>
      </c>
      <c r="D120" s="177" t="s">
        <v>798</v>
      </c>
      <c r="E120" s="178">
        <v>100.02</v>
      </c>
      <c r="F120" s="178">
        <v>100.03575897</v>
      </c>
      <c r="G120" s="179">
        <v>0</v>
      </c>
      <c r="H120" s="179">
        <v>1.575797E-2</v>
      </c>
      <c r="I120" s="180">
        <v>100.02</v>
      </c>
      <c r="J120" s="179">
        <v>1.575797E-2</v>
      </c>
      <c r="K120" s="179">
        <v>1.575797E-2</v>
      </c>
      <c r="L120" s="179">
        <v>0</v>
      </c>
      <c r="M120" s="179">
        <v>0</v>
      </c>
      <c r="N120" s="179">
        <v>188.94</v>
      </c>
      <c r="O120" s="179">
        <v>0</v>
      </c>
      <c r="P120" s="179">
        <v>0</v>
      </c>
      <c r="Q120" s="179">
        <v>0</v>
      </c>
      <c r="R120" s="179">
        <v>11990.277</v>
      </c>
      <c r="S120" s="179">
        <v>0</v>
      </c>
      <c r="T120" s="179">
        <v>188.94</v>
      </c>
      <c r="U120" s="179">
        <v>0</v>
      </c>
      <c r="V120" s="179">
        <v>188.94</v>
      </c>
      <c r="W120" s="179">
        <v>3.4181999999999997E-2</v>
      </c>
      <c r="X120" s="179">
        <v>1.84E-2</v>
      </c>
      <c r="Y120" s="181">
        <v>11990.277</v>
      </c>
      <c r="Z120" s="181">
        <v>0</v>
      </c>
    </row>
    <row r="121" spans="1:26">
      <c r="A121" s="175" t="s">
        <v>848</v>
      </c>
      <c r="B121" s="176" t="s">
        <v>149</v>
      </c>
      <c r="C121" s="176" t="s">
        <v>150</v>
      </c>
      <c r="D121" s="177" t="s">
        <v>798</v>
      </c>
      <c r="E121" s="178">
        <v>100.0183</v>
      </c>
      <c r="F121" s="178">
        <v>100.03438939</v>
      </c>
      <c r="G121" s="179">
        <v>0</v>
      </c>
      <c r="H121" s="179">
        <v>1.6088390000000001E-2</v>
      </c>
      <c r="I121" s="180">
        <v>100.0183</v>
      </c>
      <c r="J121" s="179">
        <v>1.6088390000000001E-2</v>
      </c>
      <c r="K121" s="179">
        <v>1.6088390000000001E-2</v>
      </c>
      <c r="L121" s="179">
        <v>0</v>
      </c>
      <c r="M121" s="179">
        <v>0</v>
      </c>
      <c r="N121" s="179">
        <v>0.81</v>
      </c>
      <c r="O121" s="179">
        <v>0</v>
      </c>
      <c r="P121" s="179">
        <v>0</v>
      </c>
      <c r="Q121" s="179">
        <v>0</v>
      </c>
      <c r="R121" s="179">
        <v>50.597000000000001</v>
      </c>
      <c r="S121" s="179">
        <v>0</v>
      </c>
      <c r="T121" s="179">
        <v>0.81</v>
      </c>
      <c r="U121" s="179">
        <v>0</v>
      </c>
      <c r="V121" s="179">
        <v>0.81</v>
      </c>
      <c r="W121" s="179">
        <v>3.4389000000000003E-2</v>
      </c>
      <c r="X121" s="179">
        <v>1.83E-2</v>
      </c>
      <c r="Y121" s="181">
        <v>50.597000000000001</v>
      </c>
      <c r="Z121" s="181">
        <v>0</v>
      </c>
    </row>
    <row r="122" spans="1:26">
      <c r="A122" s="175" t="s">
        <v>849</v>
      </c>
      <c r="B122" s="176" t="s">
        <v>151</v>
      </c>
      <c r="C122" s="176" t="s">
        <v>152</v>
      </c>
      <c r="D122" s="177" t="s">
        <v>798</v>
      </c>
      <c r="E122" s="178">
        <v>100</v>
      </c>
      <c r="F122" s="178">
        <v>100.01331051</v>
      </c>
      <c r="G122" s="179">
        <v>0</v>
      </c>
      <c r="H122" s="179">
        <v>1.3299E-2</v>
      </c>
      <c r="I122" s="180">
        <v>100</v>
      </c>
      <c r="J122" s="179">
        <v>1.3299E-2</v>
      </c>
      <c r="K122" s="179">
        <v>1.3299E-2</v>
      </c>
      <c r="L122" s="179">
        <v>0</v>
      </c>
      <c r="M122" s="179">
        <v>0</v>
      </c>
      <c r="N122" s="179">
        <v>13.18</v>
      </c>
      <c r="O122" s="179">
        <v>0</v>
      </c>
      <c r="P122" s="179">
        <v>0</v>
      </c>
      <c r="Q122" s="179">
        <v>0</v>
      </c>
      <c r="R122" s="179">
        <v>990.94600000000003</v>
      </c>
      <c r="S122" s="179">
        <v>0</v>
      </c>
      <c r="T122" s="179">
        <v>13.18</v>
      </c>
      <c r="U122" s="179">
        <v>0</v>
      </c>
      <c r="V122" s="179">
        <v>13.18</v>
      </c>
      <c r="W122" s="179">
        <v>1.3299999999999999E-2</v>
      </c>
      <c r="X122" s="179">
        <v>0</v>
      </c>
      <c r="Y122" s="181">
        <v>990.94600000000003</v>
      </c>
      <c r="Z122" s="181">
        <v>0</v>
      </c>
    </row>
    <row r="123" spans="1:26">
      <c r="A123" s="175" t="s">
        <v>850</v>
      </c>
      <c r="B123" s="176" t="s">
        <v>151</v>
      </c>
      <c r="C123" s="176" t="s">
        <v>152</v>
      </c>
      <c r="D123" s="177" t="s">
        <v>798</v>
      </c>
      <c r="E123" s="178">
        <v>100.00409999999999</v>
      </c>
      <c r="F123" s="178">
        <v>100.01668572</v>
      </c>
      <c r="G123" s="179">
        <v>0</v>
      </c>
      <c r="H123" s="179">
        <v>1.2584720000000001E-2</v>
      </c>
      <c r="I123" s="180">
        <v>100.00409999999999</v>
      </c>
      <c r="J123" s="179">
        <v>1.2584720000000001E-2</v>
      </c>
      <c r="K123" s="179">
        <v>1.2584720000000001E-2</v>
      </c>
      <c r="L123" s="179">
        <v>0</v>
      </c>
      <c r="M123" s="179">
        <v>0</v>
      </c>
      <c r="N123" s="179">
        <v>146.22999999999999</v>
      </c>
      <c r="O123" s="179">
        <v>0</v>
      </c>
      <c r="P123" s="179">
        <v>0</v>
      </c>
      <c r="Q123" s="179">
        <v>0</v>
      </c>
      <c r="R123" s="179">
        <v>11619.516</v>
      </c>
      <c r="S123" s="179">
        <v>0</v>
      </c>
      <c r="T123" s="179">
        <v>146.22999999999999</v>
      </c>
      <c r="U123" s="179">
        <v>0</v>
      </c>
      <c r="V123" s="179">
        <v>146.22999999999999</v>
      </c>
      <c r="W123" s="179">
        <v>1.5552E-2</v>
      </c>
      <c r="X123" s="179">
        <v>2.8999999999999998E-3</v>
      </c>
      <c r="Y123" s="181">
        <v>11619.516</v>
      </c>
      <c r="Z123" s="181">
        <v>0</v>
      </c>
    </row>
    <row r="124" spans="1:26">
      <c r="A124" s="175" t="s">
        <v>850</v>
      </c>
      <c r="B124" s="176" t="s">
        <v>145</v>
      </c>
      <c r="C124" s="176" t="s">
        <v>146</v>
      </c>
      <c r="D124" s="177" t="s">
        <v>798</v>
      </c>
      <c r="E124" s="178">
        <v>100.00279999999999</v>
      </c>
      <c r="F124" s="178">
        <v>100.0936875</v>
      </c>
      <c r="G124" s="179">
        <v>0</v>
      </c>
      <c r="H124" s="179">
        <v>9.0886499999999995E-2</v>
      </c>
      <c r="I124" s="180">
        <v>100.00279999999999</v>
      </c>
      <c r="J124" s="179">
        <v>9.0886499999999995E-2</v>
      </c>
      <c r="K124" s="179">
        <v>9.0886499999999995E-2</v>
      </c>
      <c r="L124" s="179">
        <v>0</v>
      </c>
      <c r="M124" s="179">
        <v>0</v>
      </c>
      <c r="N124" s="179">
        <v>4557.42</v>
      </c>
      <c r="O124" s="179">
        <v>0</v>
      </c>
      <c r="P124" s="179">
        <v>0</v>
      </c>
      <c r="Q124" s="179">
        <v>0</v>
      </c>
      <c r="R124" s="179">
        <v>50144.040999999997</v>
      </c>
      <c r="S124" s="179">
        <v>0</v>
      </c>
      <c r="T124" s="179">
        <v>4557.42</v>
      </c>
      <c r="U124" s="179">
        <v>0</v>
      </c>
      <c r="V124" s="179">
        <v>4557.42</v>
      </c>
      <c r="W124" s="179">
        <v>9.3110999999999999E-2</v>
      </c>
      <c r="X124" s="179">
        <v>2.2000000000000001E-3</v>
      </c>
      <c r="Y124" s="181">
        <v>50144.040999999997</v>
      </c>
      <c r="Z124" s="181">
        <v>0</v>
      </c>
    </row>
    <row r="125" spans="1:26">
      <c r="A125" s="175" t="s">
        <v>850</v>
      </c>
      <c r="B125" s="176" t="s">
        <v>149</v>
      </c>
      <c r="C125" s="176" t="s">
        <v>150</v>
      </c>
      <c r="D125" s="177" t="s">
        <v>798</v>
      </c>
      <c r="E125" s="178">
        <v>100.0048</v>
      </c>
      <c r="F125" s="178">
        <v>100.01773297</v>
      </c>
      <c r="G125" s="179">
        <v>0</v>
      </c>
      <c r="H125" s="179">
        <v>1.2931969999999999E-2</v>
      </c>
      <c r="I125" s="180">
        <v>100.0048</v>
      </c>
      <c r="J125" s="179">
        <v>1.2931969999999999E-2</v>
      </c>
      <c r="K125" s="179">
        <v>1.2931969999999999E-2</v>
      </c>
      <c r="L125" s="179">
        <v>0</v>
      </c>
      <c r="M125" s="179">
        <v>0</v>
      </c>
      <c r="N125" s="179">
        <v>0.65</v>
      </c>
      <c r="O125" s="179">
        <v>0</v>
      </c>
      <c r="P125" s="179">
        <v>0</v>
      </c>
      <c r="Q125" s="179">
        <v>0</v>
      </c>
      <c r="R125" s="179">
        <v>50.189</v>
      </c>
      <c r="S125" s="179">
        <v>0</v>
      </c>
      <c r="T125" s="179">
        <v>0.65</v>
      </c>
      <c r="U125" s="179">
        <v>0</v>
      </c>
      <c r="V125" s="179">
        <v>0.65</v>
      </c>
      <c r="W125" s="179">
        <v>1.7732000000000001E-2</v>
      </c>
      <c r="X125" s="179">
        <v>4.7000000000000002E-3</v>
      </c>
      <c r="Y125" s="181">
        <v>50.189</v>
      </c>
      <c r="Z125" s="181">
        <v>0</v>
      </c>
    </row>
    <row r="126" spans="1:26">
      <c r="A126" s="175" t="s">
        <v>850</v>
      </c>
      <c r="B126" s="176" t="s">
        <v>159</v>
      </c>
      <c r="C126" s="176" t="s">
        <v>160</v>
      </c>
      <c r="D126" s="177" t="s">
        <v>798</v>
      </c>
      <c r="E126" s="178">
        <v>100.00279999999999</v>
      </c>
      <c r="F126" s="178">
        <v>100.09513742</v>
      </c>
      <c r="G126" s="179">
        <v>0</v>
      </c>
      <c r="H126" s="179">
        <v>9.2336420000000002E-2</v>
      </c>
      <c r="I126" s="180">
        <v>100.00279999999999</v>
      </c>
      <c r="J126" s="179">
        <v>9.2336420000000002E-2</v>
      </c>
      <c r="K126" s="179">
        <v>9.2336420000000002E-2</v>
      </c>
      <c r="L126" s="179">
        <v>0</v>
      </c>
      <c r="M126" s="179">
        <v>0</v>
      </c>
      <c r="N126" s="179">
        <v>17.559999999999999</v>
      </c>
      <c r="O126" s="179">
        <v>0</v>
      </c>
      <c r="P126" s="179">
        <v>0</v>
      </c>
      <c r="Q126" s="179">
        <v>0</v>
      </c>
      <c r="R126" s="179">
        <v>190.14599999999999</v>
      </c>
      <c r="S126" s="179">
        <v>0</v>
      </c>
      <c r="T126" s="179">
        <v>17.559999999999999</v>
      </c>
      <c r="U126" s="179">
        <v>0</v>
      </c>
      <c r="V126" s="179">
        <v>17.559999999999999</v>
      </c>
      <c r="W126" s="179">
        <v>9.3559000000000003E-2</v>
      </c>
      <c r="X126" s="179">
        <v>1.1999999999999999E-3</v>
      </c>
      <c r="Y126" s="181">
        <v>190.14599999999999</v>
      </c>
      <c r="Z126" s="181">
        <v>0</v>
      </c>
    </row>
    <row r="127" spans="1:26">
      <c r="A127" s="175" t="s">
        <v>851</v>
      </c>
      <c r="B127" s="176" t="s">
        <v>151</v>
      </c>
      <c r="C127" s="176" t="s">
        <v>152</v>
      </c>
      <c r="D127" s="177" t="s">
        <v>798</v>
      </c>
      <c r="E127" s="178">
        <v>100.02</v>
      </c>
      <c r="F127" s="178">
        <v>100.03444059</v>
      </c>
      <c r="G127" s="179">
        <v>0</v>
      </c>
      <c r="H127" s="179">
        <v>1.443959E-2</v>
      </c>
      <c r="I127" s="180">
        <v>100.02</v>
      </c>
      <c r="J127" s="179">
        <v>1.443959E-2</v>
      </c>
      <c r="K127" s="179">
        <v>1.443959E-2</v>
      </c>
      <c r="L127" s="179">
        <v>0</v>
      </c>
      <c r="M127" s="179">
        <v>0</v>
      </c>
      <c r="N127" s="179">
        <v>182.15</v>
      </c>
      <c r="O127" s="179">
        <v>0</v>
      </c>
      <c r="P127" s="179">
        <v>0</v>
      </c>
      <c r="Q127" s="179">
        <v>0</v>
      </c>
      <c r="R127" s="179">
        <v>12614.475</v>
      </c>
      <c r="S127" s="179">
        <v>0</v>
      </c>
      <c r="T127" s="179">
        <v>182.15</v>
      </c>
      <c r="U127" s="179">
        <v>0</v>
      </c>
      <c r="V127" s="179">
        <v>182.15</v>
      </c>
      <c r="W127" s="179">
        <v>2.4413000000000001E-2</v>
      </c>
      <c r="X127" s="179">
        <v>9.9000000000000008E-3</v>
      </c>
      <c r="Y127" s="181">
        <v>12614.475</v>
      </c>
      <c r="Z127" s="181">
        <v>0</v>
      </c>
    </row>
    <row r="128" spans="1:26">
      <c r="A128" s="175" t="s">
        <v>851</v>
      </c>
      <c r="B128" s="176" t="s">
        <v>149</v>
      </c>
      <c r="C128" s="176" t="s">
        <v>150</v>
      </c>
      <c r="D128" s="177" t="s">
        <v>798</v>
      </c>
      <c r="E128" s="178">
        <v>100.0183</v>
      </c>
      <c r="F128" s="178">
        <v>100.03292997</v>
      </c>
      <c r="G128" s="179">
        <v>0</v>
      </c>
      <c r="H128" s="179">
        <v>1.462897E-2</v>
      </c>
      <c r="I128" s="180">
        <v>100.0183</v>
      </c>
      <c r="J128" s="179">
        <v>1.462897E-2</v>
      </c>
      <c r="K128" s="179">
        <v>1.462897E-2</v>
      </c>
      <c r="L128" s="179">
        <v>0</v>
      </c>
      <c r="M128" s="179">
        <v>0</v>
      </c>
      <c r="N128" s="179">
        <v>0.74</v>
      </c>
      <c r="O128" s="179">
        <v>0</v>
      </c>
      <c r="P128" s="179">
        <v>0</v>
      </c>
      <c r="Q128" s="179">
        <v>0</v>
      </c>
      <c r="R128" s="179">
        <v>50.41</v>
      </c>
      <c r="S128" s="179">
        <v>0</v>
      </c>
      <c r="T128" s="179">
        <v>0.74</v>
      </c>
      <c r="U128" s="179">
        <v>0</v>
      </c>
      <c r="V128" s="179">
        <v>0.74</v>
      </c>
      <c r="W128" s="179">
        <v>2.5399000000000001E-2</v>
      </c>
      <c r="X128" s="179">
        <v>1.0699999999999999E-2</v>
      </c>
      <c r="Y128" s="181">
        <v>50.41</v>
      </c>
      <c r="Z128" s="181">
        <v>0</v>
      </c>
    </row>
    <row r="129" spans="1:26">
      <c r="A129" s="175" t="s">
        <v>852</v>
      </c>
      <c r="B129" s="176" t="s">
        <v>151</v>
      </c>
      <c r="C129" s="176" t="s">
        <v>152</v>
      </c>
      <c r="D129" s="177" t="s">
        <v>798</v>
      </c>
      <c r="E129" s="178">
        <v>100.02</v>
      </c>
      <c r="F129" s="178">
        <v>100.03625567</v>
      </c>
      <c r="G129" s="179">
        <v>0</v>
      </c>
      <c r="H129" s="179">
        <v>1.6254669999999999E-2</v>
      </c>
      <c r="I129" s="180">
        <v>100.02</v>
      </c>
      <c r="J129" s="179">
        <v>1.6254669999999999E-2</v>
      </c>
      <c r="K129" s="179">
        <v>1.6254669999999999E-2</v>
      </c>
      <c r="L129" s="179">
        <v>0</v>
      </c>
      <c r="M129" s="179">
        <v>0</v>
      </c>
      <c r="N129" s="179">
        <v>194.93</v>
      </c>
      <c r="O129" s="179">
        <v>0</v>
      </c>
      <c r="P129" s="179">
        <v>0</v>
      </c>
      <c r="Q129" s="179">
        <v>0</v>
      </c>
      <c r="R129" s="179">
        <v>11992.054</v>
      </c>
      <c r="S129" s="179">
        <v>0</v>
      </c>
      <c r="T129" s="179">
        <v>194.93</v>
      </c>
      <c r="U129" s="179">
        <v>0</v>
      </c>
      <c r="V129" s="179">
        <v>194.93</v>
      </c>
      <c r="W129" s="179">
        <v>3.4678E-2</v>
      </c>
      <c r="X129" s="179">
        <v>1.84E-2</v>
      </c>
      <c r="Y129" s="181">
        <v>11992.054</v>
      </c>
      <c r="Z129" s="181">
        <v>0</v>
      </c>
    </row>
    <row r="130" spans="1:26">
      <c r="A130" s="175" t="s">
        <v>852</v>
      </c>
      <c r="B130" s="176" t="s">
        <v>149</v>
      </c>
      <c r="C130" s="176" t="s">
        <v>150</v>
      </c>
      <c r="D130" s="177" t="s">
        <v>798</v>
      </c>
      <c r="E130" s="178">
        <v>100.0183</v>
      </c>
      <c r="F130" s="178">
        <v>100.03477916999999</v>
      </c>
      <c r="G130" s="179">
        <v>0</v>
      </c>
      <c r="H130" s="179">
        <v>1.647817E-2</v>
      </c>
      <c r="I130" s="180">
        <v>100.0183</v>
      </c>
      <c r="J130" s="179">
        <v>1.647817E-2</v>
      </c>
      <c r="K130" s="179">
        <v>1.647817E-2</v>
      </c>
      <c r="L130" s="179">
        <v>0</v>
      </c>
      <c r="M130" s="179">
        <v>0</v>
      </c>
      <c r="N130" s="179">
        <v>0.83</v>
      </c>
      <c r="O130" s="179">
        <v>0</v>
      </c>
      <c r="P130" s="179">
        <v>0</v>
      </c>
      <c r="Q130" s="179">
        <v>0</v>
      </c>
      <c r="R130" s="179">
        <v>50.604999999999997</v>
      </c>
      <c r="S130" s="179">
        <v>0</v>
      </c>
      <c r="T130" s="179">
        <v>0.83</v>
      </c>
      <c r="U130" s="179">
        <v>0</v>
      </c>
      <c r="V130" s="179">
        <v>0.83</v>
      </c>
      <c r="W130" s="179">
        <v>3.4778999999999997E-2</v>
      </c>
      <c r="X130" s="179">
        <v>1.83E-2</v>
      </c>
      <c r="Y130" s="181">
        <v>50.604999999999997</v>
      </c>
      <c r="Z130" s="181">
        <v>0</v>
      </c>
    </row>
    <row r="131" spans="1:26">
      <c r="A131" s="175" t="s">
        <v>853</v>
      </c>
      <c r="B131" s="176" t="s">
        <v>151</v>
      </c>
      <c r="C131" s="176" t="s">
        <v>152</v>
      </c>
      <c r="D131" s="177" t="s">
        <v>798</v>
      </c>
      <c r="E131" s="178">
        <v>100</v>
      </c>
      <c r="F131" s="178">
        <v>100.01334679999999</v>
      </c>
      <c r="G131" s="179">
        <v>0</v>
      </c>
      <c r="H131" s="179">
        <v>1.3299E-2</v>
      </c>
      <c r="I131" s="180">
        <v>100</v>
      </c>
      <c r="J131" s="179">
        <v>1.3299E-2</v>
      </c>
      <c r="K131" s="179">
        <v>1.3299E-2</v>
      </c>
      <c r="L131" s="179">
        <v>0</v>
      </c>
      <c r="M131" s="179">
        <v>0</v>
      </c>
      <c r="N131" s="179">
        <v>22.49</v>
      </c>
      <c r="O131" s="179">
        <v>0</v>
      </c>
      <c r="P131" s="179">
        <v>0</v>
      </c>
      <c r="Q131" s="179">
        <v>0</v>
      </c>
      <c r="R131" s="179">
        <v>1691.0419999999999</v>
      </c>
      <c r="S131" s="179">
        <v>0</v>
      </c>
      <c r="T131" s="179">
        <v>22.49</v>
      </c>
      <c r="U131" s="179">
        <v>0</v>
      </c>
      <c r="V131" s="179">
        <v>22.49</v>
      </c>
      <c r="W131" s="179">
        <v>1.3299999999999999E-2</v>
      </c>
      <c r="X131" s="179">
        <v>0</v>
      </c>
      <c r="Y131" s="181">
        <v>1691.0419999999999</v>
      </c>
      <c r="Z131" s="181">
        <v>0</v>
      </c>
    </row>
    <row r="132" spans="1:26">
      <c r="A132" s="175" t="s">
        <v>854</v>
      </c>
      <c r="B132" s="176" t="s">
        <v>151</v>
      </c>
      <c r="C132" s="176" t="s">
        <v>152</v>
      </c>
      <c r="D132" s="177" t="s">
        <v>798</v>
      </c>
      <c r="E132" s="178">
        <v>100.00409999999999</v>
      </c>
      <c r="F132" s="178">
        <v>100.01719907</v>
      </c>
      <c r="G132" s="179">
        <v>0</v>
      </c>
      <c r="H132" s="179">
        <v>1.309807E-2</v>
      </c>
      <c r="I132" s="180">
        <v>100.00409999999999</v>
      </c>
      <c r="J132" s="179">
        <v>1.309807E-2</v>
      </c>
      <c r="K132" s="179">
        <v>1.309807E-2</v>
      </c>
      <c r="L132" s="179">
        <v>0</v>
      </c>
      <c r="M132" s="179">
        <v>0</v>
      </c>
      <c r="N132" s="179">
        <v>152.21</v>
      </c>
      <c r="O132" s="179">
        <v>0</v>
      </c>
      <c r="P132" s="179">
        <v>0</v>
      </c>
      <c r="Q132" s="179">
        <v>0</v>
      </c>
      <c r="R132" s="179">
        <v>11620.976000000001</v>
      </c>
      <c r="S132" s="179">
        <v>0</v>
      </c>
      <c r="T132" s="179">
        <v>152.21</v>
      </c>
      <c r="U132" s="179">
        <v>0</v>
      </c>
      <c r="V132" s="179">
        <v>152.21</v>
      </c>
      <c r="W132" s="179">
        <v>1.6063999999999998E-2</v>
      </c>
      <c r="X132" s="179">
        <v>2.8999999999999998E-3</v>
      </c>
      <c r="Y132" s="181">
        <v>11620.976000000001</v>
      </c>
      <c r="Z132" s="181">
        <v>0</v>
      </c>
    </row>
    <row r="133" spans="1:26">
      <c r="A133" s="175" t="s">
        <v>854</v>
      </c>
      <c r="B133" s="176" t="s">
        <v>149</v>
      </c>
      <c r="C133" s="176" t="s">
        <v>150</v>
      </c>
      <c r="D133" s="177" t="s">
        <v>798</v>
      </c>
      <c r="E133" s="178">
        <v>100.0048</v>
      </c>
      <c r="F133" s="178">
        <v>100.0181293</v>
      </c>
      <c r="G133" s="179">
        <v>0</v>
      </c>
      <c r="H133" s="179">
        <v>1.33283E-2</v>
      </c>
      <c r="I133" s="180">
        <v>100.0048</v>
      </c>
      <c r="J133" s="179">
        <v>1.33283E-2</v>
      </c>
      <c r="K133" s="179">
        <v>1.33283E-2</v>
      </c>
      <c r="L133" s="179">
        <v>0</v>
      </c>
      <c r="M133" s="179">
        <v>0</v>
      </c>
      <c r="N133" s="179">
        <v>0.67</v>
      </c>
      <c r="O133" s="179">
        <v>0</v>
      </c>
      <c r="P133" s="179">
        <v>0</v>
      </c>
      <c r="Q133" s="179">
        <v>0</v>
      </c>
      <c r="R133" s="179">
        <v>50.195</v>
      </c>
      <c r="S133" s="179">
        <v>0</v>
      </c>
      <c r="T133" s="179">
        <v>0.67</v>
      </c>
      <c r="U133" s="179">
        <v>0</v>
      </c>
      <c r="V133" s="179">
        <v>0.67</v>
      </c>
      <c r="W133" s="179">
        <v>1.8128999999999999E-2</v>
      </c>
      <c r="X133" s="179">
        <v>4.7000000000000002E-3</v>
      </c>
      <c r="Y133" s="181">
        <v>50.195</v>
      </c>
      <c r="Z133" s="181">
        <v>0</v>
      </c>
    </row>
    <row r="134" spans="1:26">
      <c r="A134" s="175" t="s">
        <v>855</v>
      </c>
      <c r="B134" s="176" t="s">
        <v>151</v>
      </c>
      <c r="C134" s="176" t="s">
        <v>152</v>
      </c>
      <c r="D134" s="177" t="s">
        <v>798</v>
      </c>
      <c r="E134" s="178">
        <v>100.02</v>
      </c>
      <c r="F134" s="178">
        <v>100.03546184</v>
      </c>
      <c r="G134" s="179">
        <v>0</v>
      </c>
      <c r="H134" s="179">
        <v>1.546084E-2</v>
      </c>
      <c r="I134" s="180">
        <v>100.02</v>
      </c>
      <c r="J134" s="179">
        <v>1.546084E-2</v>
      </c>
      <c r="K134" s="179">
        <v>1.546084E-2</v>
      </c>
      <c r="L134" s="179">
        <v>0</v>
      </c>
      <c r="M134" s="179">
        <v>0</v>
      </c>
      <c r="N134" s="179">
        <v>194.82</v>
      </c>
      <c r="O134" s="179">
        <v>0</v>
      </c>
      <c r="P134" s="179">
        <v>0</v>
      </c>
      <c r="Q134" s="179">
        <v>0</v>
      </c>
      <c r="R134" s="179">
        <v>12601.152</v>
      </c>
      <c r="S134" s="179">
        <v>0</v>
      </c>
      <c r="T134" s="179">
        <v>194.82</v>
      </c>
      <c r="U134" s="179">
        <v>0</v>
      </c>
      <c r="V134" s="179">
        <v>194.82</v>
      </c>
      <c r="W134" s="179">
        <v>2.4858999999999999E-2</v>
      </c>
      <c r="X134" s="179">
        <v>9.2999999999999992E-3</v>
      </c>
      <c r="Y134" s="181">
        <v>12601.152</v>
      </c>
      <c r="Z134" s="181">
        <v>0</v>
      </c>
    </row>
    <row r="135" spans="1:26">
      <c r="A135" s="175" t="s">
        <v>855</v>
      </c>
      <c r="B135" s="176" t="s">
        <v>149</v>
      </c>
      <c r="C135" s="176" t="s">
        <v>150</v>
      </c>
      <c r="D135" s="177" t="s">
        <v>798</v>
      </c>
      <c r="E135" s="178">
        <v>100.0183</v>
      </c>
      <c r="F135" s="178">
        <v>100.03391713000001</v>
      </c>
      <c r="G135" s="179">
        <v>0</v>
      </c>
      <c r="H135" s="179">
        <v>1.5616130000000001E-2</v>
      </c>
      <c r="I135" s="180">
        <v>100.0183</v>
      </c>
      <c r="J135" s="179">
        <v>1.5616130000000001E-2</v>
      </c>
      <c r="K135" s="179">
        <v>1.5616130000000001E-2</v>
      </c>
      <c r="L135" s="179">
        <v>0</v>
      </c>
      <c r="M135" s="179">
        <v>0</v>
      </c>
      <c r="N135" s="179">
        <v>0.79</v>
      </c>
      <c r="O135" s="179">
        <v>0</v>
      </c>
      <c r="P135" s="179">
        <v>0</v>
      </c>
      <c r="Q135" s="179">
        <v>0</v>
      </c>
      <c r="R135" s="179">
        <v>50.417000000000002</v>
      </c>
      <c r="S135" s="179">
        <v>0</v>
      </c>
      <c r="T135" s="179">
        <v>0.79</v>
      </c>
      <c r="U135" s="179">
        <v>0</v>
      </c>
      <c r="V135" s="179">
        <v>0.79</v>
      </c>
      <c r="W135" s="179">
        <v>2.5801999999999999E-2</v>
      </c>
      <c r="X135" s="179">
        <v>1.01E-2</v>
      </c>
      <c r="Y135" s="181">
        <v>50.417000000000002</v>
      </c>
      <c r="Z135" s="181">
        <v>0</v>
      </c>
    </row>
    <row r="136" spans="1:26">
      <c r="A136" s="175" t="s">
        <v>856</v>
      </c>
      <c r="B136" s="176" t="s">
        <v>151</v>
      </c>
      <c r="C136" s="176" t="s">
        <v>152</v>
      </c>
      <c r="D136" s="177" t="s">
        <v>798</v>
      </c>
      <c r="E136" s="178">
        <v>100.02</v>
      </c>
      <c r="F136" s="178">
        <v>100.02992854999999</v>
      </c>
      <c r="G136" s="179">
        <v>0</v>
      </c>
      <c r="H136" s="179">
        <v>9.9275500000000003E-3</v>
      </c>
      <c r="I136" s="180">
        <v>100.02</v>
      </c>
      <c r="J136" s="179">
        <v>9.9275500000000003E-3</v>
      </c>
      <c r="K136" s="179">
        <v>9.9275500000000003E-3</v>
      </c>
      <c r="L136" s="179">
        <v>0</v>
      </c>
      <c r="M136" s="179">
        <v>0</v>
      </c>
      <c r="N136" s="179">
        <v>116.44</v>
      </c>
      <c r="O136" s="179">
        <v>0</v>
      </c>
      <c r="P136" s="179">
        <v>0</v>
      </c>
      <c r="Q136" s="179">
        <v>0</v>
      </c>
      <c r="R136" s="179">
        <v>11728.936</v>
      </c>
      <c r="S136" s="179">
        <v>0</v>
      </c>
      <c r="T136" s="179">
        <v>116.44</v>
      </c>
      <c r="U136" s="179">
        <v>0</v>
      </c>
      <c r="V136" s="179">
        <v>116.44</v>
      </c>
      <c r="W136" s="179">
        <v>2.8351000000000001E-2</v>
      </c>
      <c r="X136" s="179">
        <v>1.84E-2</v>
      </c>
      <c r="Y136" s="181">
        <v>11728.936</v>
      </c>
      <c r="Z136" s="181">
        <v>0</v>
      </c>
    </row>
    <row r="137" spans="1:26">
      <c r="A137" s="175" t="s">
        <v>856</v>
      </c>
      <c r="B137" s="176" t="s">
        <v>149</v>
      </c>
      <c r="C137" s="176" t="s">
        <v>150</v>
      </c>
      <c r="D137" s="177" t="s">
        <v>798</v>
      </c>
      <c r="E137" s="178">
        <v>100.0183</v>
      </c>
      <c r="F137" s="178">
        <v>100.02845119</v>
      </c>
      <c r="G137" s="179">
        <v>0</v>
      </c>
      <c r="H137" s="179">
        <v>1.015019E-2</v>
      </c>
      <c r="I137" s="180">
        <v>100.0183</v>
      </c>
      <c r="J137" s="179">
        <v>1.015019E-2</v>
      </c>
      <c r="K137" s="179">
        <v>1.015019E-2</v>
      </c>
      <c r="L137" s="179">
        <v>0</v>
      </c>
      <c r="M137" s="179">
        <v>0</v>
      </c>
      <c r="N137" s="179">
        <v>0.51</v>
      </c>
      <c r="O137" s="179">
        <v>0</v>
      </c>
      <c r="P137" s="179">
        <v>0</v>
      </c>
      <c r="Q137" s="179">
        <v>0</v>
      </c>
      <c r="R137" s="179">
        <v>50.613</v>
      </c>
      <c r="S137" s="179">
        <v>0</v>
      </c>
      <c r="T137" s="179">
        <v>0.51</v>
      </c>
      <c r="U137" s="179">
        <v>0</v>
      </c>
      <c r="V137" s="179">
        <v>0.51</v>
      </c>
      <c r="W137" s="179">
        <v>2.8451000000000001E-2</v>
      </c>
      <c r="X137" s="179">
        <v>1.83E-2</v>
      </c>
      <c r="Y137" s="181">
        <v>50.613</v>
      </c>
      <c r="Z137" s="181">
        <v>0</v>
      </c>
    </row>
    <row r="138" spans="1:26">
      <c r="A138" s="175" t="s">
        <v>857</v>
      </c>
      <c r="B138" s="176" t="s">
        <v>151</v>
      </c>
      <c r="C138" s="176" t="s">
        <v>152</v>
      </c>
      <c r="D138" s="177" t="s">
        <v>798</v>
      </c>
      <c r="E138" s="178">
        <v>100.00409999999999</v>
      </c>
      <c r="F138" s="178">
        <v>100.01756077</v>
      </c>
      <c r="G138" s="179">
        <v>0</v>
      </c>
      <c r="H138" s="179">
        <v>1.3459769999999999E-2</v>
      </c>
      <c r="I138" s="180">
        <v>100.00409999999999</v>
      </c>
      <c r="J138" s="179">
        <v>1.3459769999999999E-2</v>
      </c>
      <c r="K138" s="179">
        <v>1.3459769999999999E-2</v>
      </c>
      <c r="L138" s="179">
        <v>0</v>
      </c>
      <c r="M138" s="179">
        <v>0</v>
      </c>
      <c r="N138" s="179">
        <v>156.44</v>
      </c>
      <c r="O138" s="179">
        <v>0</v>
      </c>
      <c r="P138" s="179">
        <v>0</v>
      </c>
      <c r="Q138" s="179">
        <v>0</v>
      </c>
      <c r="R138" s="179">
        <v>11622.498</v>
      </c>
      <c r="S138" s="179">
        <v>0</v>
      </c>
      <c r="T138" s="179">
        <v>156.44</v>
      </c>
      <c r="U138" s="179">
        <v>0</v>
      </c>
      <c r="V138" s="179">
        <v>156.44</v>
      </c>
      <c r="W138" s="179">
        <v>1.6424999999999999E-2</v>
      </c>
      <c r="X138" s="179">
        <v>2.8999999999999998E-3</v>
      </c>
      <c r="Y138" s="181">
        <v>11622.498</v>
      </c>
      <c r="Z138" s="181">
        <v>0</v>
      </c>
    </row>
    <row r="139" spans="1:26">
      <c r="A139" s="175" t="s">
        <v>857</v>
      </c>
      <c r="B139" s="176" t="s">
        <v>149</v>
      </c>
      <c r="C139" s="176" t="s">
        <v>150</v>
      </c>
      <c r="D139" s="177" t="s">
        <v>798</v>
      </c>
      <c r="E139" s="178">
        <v>100.0048</v>
      </c>
      <c r="F139" s="178">
        <v>100.01852516</v>
      </c>
      <c r="G139" s="179">
        <v>0</v>
      </c>
      <c r="H139" s="179">
        <v>1.3724159999999999E-2</v>
      </c>
      <c r="I139" s="180">
        <v>100.0048</v>
      </c>
      <c r="J139" s="179">
        <v>1.3724159999999999E-2</v>
      </c>
      <c r="K139" s="179">
        <v>1.3724159999999999E-2</v>
      </c>
      <c r="L139" s="179">
        <v>0</v>
      </c>
      <c r="M139" s="179">
        <v>0</v>
      </c>
      <c r="N139" s="179">
        <v>0.69</v>
      </c>
      <c r="O139" s="179">
        <v>0</v>
      </c>
      <c r="P139" s="179">
        <v>0</v>
      </c>
      <c r="Q139" s="179">
        <v>0</v>
      </c>
      <c r="R139" s="179">
        <v>50.201999999999998</v>
      </c>
      <c r="S139" s="179">
        <v>0</v>
      </c>
      <c r="T139" s="179">
        <v>0.69</v>
      </c>
      <c r="U139" s="179">
        <v>0</v>
      </c>
      <c r="V139" s="179">
        <v>0.69</v>
      </c>
      <c r="W139" s="179">
        <v>1.8525E-2</v>
      </c>
      <c r="X139" s="179">
        <v>4.7000000000000002E-3</v>
      </c>
      <c r="Y139" s="181">
        <v>50.201999999999998</v>
      </c>
      <c r="Z139" s="181">
        <v>0</v>
      </c>
    </row>
    <row r="140" spans="1:26">
      <c r="A140" s="175" t="s">
        <v>858</v>
      </c>
      <c r="B140" s="176" t="s">
        <v>151</v>
      </c>
      <c r="C140" s="176" t="s">
        <v>152</v>
      </c>
      <c r="D140" s="177" t="s">
        <v>798</v>
      </c>
      <c r="E140" s="178">
        <v>100</v>
      </c>
      <c r="F140" s="178">
        <v>100.02677284000001</v>
      </c>
      <c r="G140" s="179">
        <v>0</v>
      </c>
      <c r="H140" s="179">
        <v>2.6771E-2</v>
      </c>
      <c r="I140" s="180">
        <v>100</v>
      </c>
      <c r="J140" s="179">
        <v>2.6771E-2</v>
      </c>
      <c r="K140" s="179">
        <v>2.6771E-2</v>
      </c>
      <c r="L140" s="179">
        <v>0</v>
      </c>
      <c r="M140" s="179">
        <v>0</v>
      </c>
      <c r="N140" s="179">
        <v>45.28</v>
      </c>
      <c r="O140" s="179">
        <v>0</v>
      </c>
      <c r="P140" s="179">
        <v>0</v>
      </c>
      <c r="Q140" s="179">
        <v>0</v>
      </c>
      <c r="R140" s="179">
        <v>1691.2660000000001</v>
      </c>
      <c r="S140" s="179">
        <v>0</v>
      </c>
      <c r="T140" s="179">
        <v>45.28</v>
      </c>
      <c r="U140" s="179">
        <v>0</v>
      </c>
      <c r="V140" s="179">
        <v>45.28</v>
      </c>
      <c r="W140" s="179">
        <v>2.6772000000000001E-2</v>
      </c>
      <c r="X140" s="179">
        <v>0</v>
      </c>
      <c r="Y140" s="181">
        <v>1691.2660000000001</v>
      </c>
      <c r="Z140" s="181">
        <v>0</v>
      </c>
    </row>
    <row r="141" spans="1:26">
      <c r="A141" s="175" t="s">
        <v>859</v>
      </c>
      <c r="B141" s="176" t="s">
        <v>151</v>
      </c>
      <c r="C141" s="176" t="s">
        <v>152</v>
      </c>
      <c r="D141" s="177" t="s">
        <v>798</v>
      </c>
      <c r="E141" s="178">
        <v>100.00409999999999</v>
      </c>
      <c r="F141" s="178">
        <v>100.01754750000001</v>
      </c>
      <c r="G141" s="179">
        <v>0</v>
      </c>
      <c r="H141" s="179">
        <v>1.34465E-2</v>
      </c>
      <c r="I141" s="180">
        <v>100.00409999999999</v>
      </c>
      <c r="J141" s="179">
        <v>1.34465E-2</v>
      </c>
      <c r="K141" s="179">
        <v>1.34465E-2</v>
      </c>
      <c r="L141" s="179">
        <v>0</v>
      </c>
      <c r="M141" s="179">
        <v>0</v>
      </c>
      <c r="N141" s="179">
        <v>156.1</v>
      </c>
      <c r="O141" s="179">
        <v>0</v>
      </c>
      <c r="P141" s="179">
        <v>0</v>
      </c>
      <c r="Q141" s="179">
        <v>0</v>
      </c>
      <c r="R141" s="179">
        <v>11609.064</v>
      </c>
      <c r="S141" s="179">
        <v>0</v>
      </c>
      <c r="T141" s="179">
        <v>156.1</v>
      </c>
      <c r="U141" s="179">
        <v>0</v>
      </c>
      <c r="V141" s="179">
        <v>156.1</v>
      </c>
      <c r="W141" s="179">
        <v>1.6412E-2</v>
      </c>
      <c r="X141" s="179">
        <v>2.8999999999999998E-3</v>
      </c>
      <c r="Y141" s="181">
        <v>11609.064</v>
      </c>
      <c r="Z141" s="181">
        <v>0</v>
      </c>
    </row>
    <row r="142" spans="1:26">
      <c r="A142" s="175" t="s">
        <v>859</v>
      </c>
      <c r="B142" s="176" t="s">
        <v>149</v>
      </c>
      <c r="C142" s="176" t="s">
        <v>150</v>
      </c>
      <c r="D142" s="177" t="s">
        <v>798</v>
      </c>
      <c r="E142" s="178">
        <v>100.0048</v>
      </c>
      <c r="F142" s="178">
        <v>100.01852258</v>
      </c>
      <c r="G142" s="179">
        <v>0</v>
      </c>
      <c r="H142" s="179">
        <v>1.3721580000000001E-2</v>
      </c>
      <c r="I142" s="180">
        <v>100.0048</v>
      </c>
      <c r="J142" s="179">
        <v>1.3721580000000001E-2</v>
      </c>
      <c r="K142" s="179">
        <v>1.3721580000000001E-2</v>
      </c>
      <c r="L142" s="179">
        <v>0</v>
      </c>
      <c r="M142" s="179">
        <v>0</v>
      </c>
      <c r="N142" s="179">
        <v>0.69</v>
      </c>
      <c r="O142" s="179">
        <v>0</v>
      </c>
      <c r="P142" s="179">
        <v>0</v>
      </c>
      <c r="Q142" s="179">
        <v>0</v>
      </c>
      <c r="R142" s="179">
        <v>50.209000000000003</v>
      </c>
      <c r="S142" s="179">
        <v>0</v>
      </c>
      <c r="T142" s="179">
        <v>0.69</v>
      </c>
      <c r="U142" s="179">
        <v>0</v>
      </c>
      <c r="V142" s="179">
        <v>0.69</v>
      </c>
      <c r="W142" s="179">
        <v>1.8522E-2</v>
      </c>
      <c r="X142" s="179">
        <v>4.7000000000000002E-3</v>
      </c>
      <c r="Y142" s="181">
        <v>50.209000000000003</v>
      </c>
      <c r="Z142" s="181">
        <v>0</v>
      </c>
    </row>
    <row r="143" spans="1:26">
      <c r="A143" s="175" t="s">
        <v>860</v>
      </c>
      <c r="B143" s="176" t="s">
        <v>151</v>
      </c>
      <c r="C143" s="176" t="s">
        <v>152</v>
      </c>
      <c r="D143" s="177" t="s">
        <v>798</v>
      </c>
      <c r="E143" s="178">
        <v>100.02</v>
      </c>
      <c r="F143" s="178">
        <v>100.04879176999999</v>
      </c>
      <c r="G143" s="179">
        <v>0</v>
      </c>
      <c r="H143" s="179">
        <v>2.879077E-2</v>
      </c>
      <c r="I143" s="180">
        <v>100.02</v>
      </c>
      <c r="J143" s="179">
        <v>2.879077E-2</v>
      </c>
      <c r="K143" s="179">
        <v>2.879077E-2</v>
      </c>
      <c r="L143" s="179">
        <v>0</v>
      </c>
      <c r="M143" s="179">
        <v>0</v>
      </c>
      <c r="N143" s="179">
        <v>362.85</v>
      </c>
      <c r="O143" s="179">
        <v>0</v>
      </c>
      <c r="P143" s="179">
        <v>0</v>
      </c>
      <c r="Q143" s="179">
        <v>0</v>
      </c>
      <c r="R143" s="179">
        <v>12602.945</v>
      </c>
      <c r="S143" s="179">
        <v>0</v>
      </c>
      <c r="T143" s="179">
        <v>362.85</v>
      </c>
      <c r="U143" s="179">
        <v>0</v>
      </c>
      <c r="V143" s="179">
        <v>362.85</v>
      </c>
      <c r="W143" s="179">
        <v>3.9149999999999997E-2</v>
      </c>
      <c r="X143" s="179">
        <v>1.03E-2</v>
      </c>
      <c r="Y143" s="181">
        <v>12602.945</v>
      </c>
      <c r="Z143" s="181">
        <v>0</v>
      </c>
    </row>
    <row r="144" spans="1:26">
      <c r="A144" s="175" t="s">
        <v>860</v>
      </c>
      <c r="B144" s="176" t="s">
        <v>149</v>
      </c>
      <c r="C144" s="176" t="s">
        <v>150</v>
      </c>
      <c r="D144" s="177" t="s">
        <v>798</v>
      </c>
      <c r="E144" s="178">
        <v>100.0183</v>
      </c>
      <c r="F144" s="178">
        <v>100.04759543999999</v>
      </c>
      <c r="G144" s="179">
        <v>0</v>
      </c>
      <c r="H144" s="179">
        <v>2.9294440000000001E-2</v>
      </c>
      <c r="I144" s="180">
        <v>100.0183</v>
      </c>
      <c r="J144" s="179">
        <v>2.9294440000000001E-2</v>
      </c>
      <c r="K144" s="179">
        <v>2.9294440000000001E-2</v>
      </c>
      <c r="L144" s="179">
        <v>0</v>
      </c>
      <c r="M144" s="179">
        <v>0</v>
      </c>
      <c r="N144" s="179">
        <v>1.48</v>
      </c>
      <c r="O144" s="179">
        <v>0</v>
      </c>
      <c r="P144" s="179">
        <v>0</v>
      </c>
      <c r="Q144" s="179">
        <v>0</v>
      </c>
      <c r="R144" s="179">
        <v>50.424999999999997</v>
      </c>
      <c r="S144" s="179">
        <v>0</v>
      </c>
      <c r="T144" s="179">
        <v>1.48</v>
      </c>
      <c r="U144" s="179">
        <v>0</v>
      </c>
      <c r="V144" s="179">
        <v>1.48</v>
      </c>
      <c r="W144" s="179">
        <v>4.0444000000000001E-2</v>
      </c>
      <c r="X144" s="179">
        <v>1.11E-2</v>
      </c>
      <c r="Y144" s="181">
        <v>50.424999999999997</v>
      </c>
      <c r="Z144" s="181">
        <v>0</v>
      </c>
    </row>
    <row r="145" spans="1:26">
      <c r="A145" s="175" t="s">
        <v>861</v>
      </c>
      <c r="B145" s="176" t="s">
        <v>151</v>
      </c>
      <c r="C145" s="176" t="s">
        <v>152</v>
      </c>
      <c r="D145" s="177" t="s">
        <v>798</v>
      </c>
      <c r="E145" s="178">
        <v>100.02</v>
      </c>
      <c r="F145" s="178">
        <v>100.05231360000001</v>
      </c>
      <c r="G145" s="179">
        <v>0</v>
      </c>
      <c r="H145" s="179">
        <v>3.2312599999999997E-2</v>
      </c>
      <c r="I145" s="180">
        <v>100.02</v>
      </c>
      <c r="J145" s="179">
        <v>3.2312599999999997E-2</v>
      </c>
      <c r="K145" s="179">
        <v>3.2312599999999997E-2</v>
      </c>
      <c r="L145" s="179">
        <v>0</v>
      </c>
      <c r="M145" s="179">
        <v>0</v>
      </c>
      <c r="N145" s="179">
        <v>379.03</v>
      </c>
      <c r="O145" s="179">
        <v>0</v>
      </c>
      <c r="P145" s="179">
        <v>0</v>
      </c>
      <c r="Q145" s="179">
        <v>0</v>
      </c>
      <c r="R145" s="179">
        <v>11730.029</v>
      </c>
      <c r="S145" s="179">
        <v>0</v>
      </c>
      <c r="T145" s="179">
        <v>379.03</v>
      </c>
      <c r="U145" s="179">
        <v>0</v>
      </c>
      <c r="V145" s="179">
        <v>379.03</v>
      </c>
      <c r="W145" s="179">
        <v>5.0736000000000003E-2</v>
      </c>
      <c r="X145" s="179">
        <v>1.84E-2</v>
      </c>
      <c r="Y145" s="181">
        <v>11730.029</v>
      </c>
      <c r="Z145" s="181">
        <v>0</v>
      </c>
    </row>
    <row r="146" spans="1:26">
      <c r="A146" s="175" t="s">
        <v>861</v>
      </c>
      <c r="B146" s="176" t="s">
        <v>149</v>
      </c>
      <c r="C146" s="176" t="s">
        <v>150</v>
      </c>
      <c r="D146" s="177" t="s">
        <v>798</v>
      </c>
      <c r="E146" s="178">
        <v>100.0183</v>
      </c>
      <c r="F146" s="178">
        <v>100.05116757</v>
      </c>
      <c r="G146" s="179">
        <v>0</v>
      </c>
      <c r="H146" s="179">
        <v>3.2866569999999998E-2</v>
      </c>
      <c r="I146" s="180">
        <v>100.0183</v>
      </c>
      <c r="J146" s="179">
        <v>3.2866569999999998E-2</v>
      </c>
      <c r="K146" s="179">
        <v>3.2866569999999998E-2</v>
      </c>
      <c r="L146" s="179">
        <v>0</v>
      </c>
      <c r="M146" s="179">
        <v>0</v>
      </c>
      <c r="N146" s="179">
        <v>1.66</v>
      </c>
      <c r="O146" s="179">
        <v>0</v>
      </c>
      <c r="P146" s="179">
        <v>0</v>
      </c>
      <c r="Q146" s="179">
        <v>0</v>
      </c>
      <c r="R146" s="179">
        <v>50.618000000000002</v>
      </c>
      <c r="S146" s="179">
        <v>0</v>
      </c>
      <c r="T146" s="179">
        <v>1.66</v>
      </c>
      <c r="U146" s="179">
        <v>0</v>
      </c>
      <c r="V146" s="179">
        <v>1.66</v>
      </c>
      <c r="W146" s="179">
        <v>5.1166999999999997E-2</v>
      </c>
      <c r="X146" s="179">
        <v>1.83E-2</v>
      </c>
      <c r="Y146" s="181">
        <v>50.618000000000002</v>
      </c>
      <c r="Z146" s="181">
        <v>0</v>
      </c>
    </row>
    <row r="147" spans="1:26">
      <c r="A147" s="175" t="s">
        <v>862</v>
      </c>
      <c r="B147" s="176" t="s">
        <v>151</v>
      </c>
      <c r="C147" s="176" t="s">
        <v>152</v>
      </c>
      <c r="D147" s="177" t="s">
        <v>798</v>
      </c>
      <c r="E147" s="178">
        <v>100</v>
      </c>
      <c r="F147" s="178">
        <v>100.01335331999999</v>
      </c>
      <c r="G147" s="179">
        <v>0</v>
      </c>
      <c r="H147" s="179">
        <v>1.3351999999999999E-2</v>
      </c>
      <c r="I147" s="180">
        <v>100</v>
      </c>
      <c r="J147" s="179">
        <v>1.3351999999999999E-2</v>
      </c>
      <c r="K147" s="179">
        <v>1.3351999999999999E-2</v>
      </c>
      <c r="L147" s="179">
        <v>0</v>
      </c>
      <c r="M147" s="179">
        <v>0</v>
      </c>
      <c r="N147" s="179">
        <v>22.59</v>
      </c>
      <c r="O147" s="179">
        <v>0</v>
      </c>
      <c r="P147" s="179">
        <v>0</v>
      </c>
      <c r="Q147" s="179">
        <v>0</v>
      </c>
      <c r="R147" s="179">
        <v>1691.7139999999999</v>
      </c>
      <c r="S147" s="179">
        <v>0</v>
      </c>
      <c r="T147" s="179">
        <v>22.59</v>
      </c>
      <c r="U147" s="179">
        <v>0</v>
      </c>
      <c r="V147" s="179">
        <v>22.59</v>
      </c>
      <c r="W147" s="179">
        <v>1.3353E-2</v>
      </c>
      <c r="X147" s="179">
        <v>0</v>
      </c>
      <c r="Y147" s="181">
        <v>1691.7139999999999</v>
      </c>
      <c r="Z147" s="181">
        <v>0</v>
      </c>
    </row>
    <row r="148" spans="1:26">
      <c r="A148" s="175" t="s">
        <v>862</v>
      </c>
      <c r="B148" s="176" t="s">
        <v>149</v>
      </c>
      <c r="C148" s="176" t="s">
        <v>150</v>
      </c>
      <c r="D148" s="177" t="s">
        <v>798</v>
      </c>
      <c r="E148" s="178">
        <v>100</v>
      </c>
      <c r="F148" s="178">
        <v>100.01360054</v>
      </c>
      <c r="G148" s="179">
        <v>0</v>
      </c>
      <c r="H148" s="179">
        <v>1.3599E-2</v>
      </c>
      <c r="I148" s="180">
        <v>100</v>
      </c>
      <c r="J148" s="179">
        <v>1.3599E-2</v>
      </c>
      <c r="K148" s="179">
        <v>1.3599E-2</v>
      </c>
      <c r="L148" s="179">
        <v>0</v>
      </c>
      <c r="M148" s="179">
        <v>0</v>
      </c>
      <c r="N148" s="179">
        <v>0.68</v>
      </c>
      <c r="O148" s="179">
        <v>0</v>
      </c>
      <c r="P148" s="179">
        <v>0</v>
      </c>
      <c r="Q148" s="179">
        <v>0</v>
      </c>
      <c r="R148" s="179">
        <v>49.997999999999998</v>
      </c>
      <c r="S148" s="179">
        <v>0</v>
      </c>
      <c r="T148" s="179">
        <v>0.68</v>
      </c>
      <c r="U148" s="179">
        <v>0</v>
      </c>
      <c r="V148" s="179">
        <v>0.68</v>
      </c>
      <c r="W148" s="179">
        <v>1.3599999999999999E-2</v>
      </c>
      <c r="X148" s="179">
        <v>0</v>
      </c>
      <c r="Y148" s="181">
        <v>49.997999999999998</v>
      </c>
      <c r="Z148" s="181">
        <v>0</v>
      </c>
    </row>
    <row r="149" spans="1:26">
      <c r="A149" s="175" t="s">
        <v>863</v>
      </c>
      <c r="B149" s="176" t="s">
        <v>151</v>
      </c>
      <c r="C149" s="176" t="s">
        <v>152</v>
      </c>
      <c r="D149" s="177" t="s">
        <v>798</v>
      </c>
      <c r="E149" s="178">
        <v>100.00409999999999</v>
      </c>
      <c r="F149" s="178">
        <v>100.01692414999999</v>
      </c>
      <c r="G149" s="179">
        <v>0</v>
      </c>
      <c r="H149" s="179">
        <v>1.282315E-2</v>
      </c>
      <c r="I149" s="180">
        <v>100.00409999999999</v>
      </c>
      <c r="J149" s="179">
        <v>1.282315E-2</v>
      </c>
      <c r="K149" s="179">
        <v>1.282315E-2</v>
      </c>
      <c r="L149" s="179">
        <v>0</v>
      </c>
      <c r="M149" s="179">
        <v>0</v>
      </c>
      <c r="N149" s="179">
        <v>148.88</v>
      </c>
      <c r="O149" s="179">
        <v>0</v>
      </c>
      <c r="P149" s="179">
        <v>0</v>
      </c>
      <c r="Q149" s="179">
        <v>0</v>
      </c>
      <c r="R149" s="179">
        <v>11610.625</v>
      </c>
      <c r="S149" s="179">
        <v>0</v>
      </c>
      <c r="T149" s="179">
        <v>148.88</v>
      </c>
      <c r="U149" s="179">
        <v>0</v>
      </c>
      <c r="V149" s="179">
        <v>148.88</v>
      </c>
      <c r="W149" s="179">
        <v>1.5788E-2</v>
      </c>
      <c r="X149" s="179">
        <v>2.8999999999999998E-3</v>
      </c>
      <c r="Y149" s="181">
        <v>11610.625</v>
      </c>
      <c r="Z149" s="181">
        <v>0</v>
      </c>
    </row>
    <row r="150" spans="1:26">
      <c r="A150" s="175" t="s">
        <v>863</v>
      </c>
      <c r="B150" s="176" t="s">
        <v>149</v>
      </c>
      <c r="C150" s="176" t="s">
        <v>150</v>
      </c>
      <c r="D150" s="177" t="s">
        <v>798</v>
      </c>
      <c r="E150" s="178">
        <v>100.0048</v>
      </c>
      <c r="F150" s="178">
        <v>100.01772343</v>
      </c>
      <c r="G150" s="179">
        <v>0</v>
      </c>
      <c r="H150" s="179">
        <v>1.292243E-2</v>
      </c>
      <c r="I150" s="180">
        <v>100.0048</v>
      </c>
      <c r="J150" s="179">
        <v>1.292243E-2</v>
      </c>
      <c r="K150" s="179">
        <v>1.292243E-2</v>
      </c>
      <c r="L150" s="179">
        <v>0</v>
      </c>
      <c r="M150" s="179">
        <v>0</v>
      </c>
      <c r="N150" s="179">
        <v>0.65</v>
      </c>
      <c r="O150" s="179">
        <v>0</v>
      </c>
      <c r="P150" s="179">
        <v>0</v>
      </c>
      <c r="Q150" s="179">
        <v>0</v>
      </c>
      <c r="R150" s="179">
        <v>50.216000000000001</v>
      </c>
      <c r="S150" s="179">
        <v>0</v>
      </c>
      <c r="T150" s="179">
        <v>0.65</v>
      </c>
      <c r="U150" s="179">
        <v>0</v>
      </c>
      <c r="V150" s="179">
        <v>0.65</v>
      </c>
      <c r="W150" s="179">
        <v>1.7722999999999999E-2</v>
      </c>
      <c r="X150" s="179">
        <v>4.7000000000000002E-3</v>
      </c>
      <c r="Y150" s="181">
        <v>50.216000000000001</v>
      </c>
      <c r="Z150" s="181">
        <v>0</v>
      </c>
    </row>
    <row r="151" spans="1:26">
      <c r="A151" s="175" t="s">
        <v>864</v>
      </c>
      <c r="B151" s="176" t="s">
        <v>151</v>
      </c>
      <c r="C151" s="176" t="s">
        <v>152</v>
      </c>
      <c r="D151" s="177" t="s">
        <v>798</v>
      </c>
      <c r="E151" s="178">
        <v>100.02</v>
      </c>
      <c r="F151" s="178">
        <v>100.03325961</v>
      </c>
      <c r="G151" s="179">
        <v>0</v>
      </c>
      <c r="H151" s="179">
        <v>1.3258610000000001E-2</v>
      </c>
      <c r="I151" s="180">
        <v>100.02</v>
      </c>
      <c r="J151" s="179">
        <v>1.3258610000000001E-2</v>
      </c>
      <c r="K151" s="179">
        <v>1.3258610000000001E-2</v>
      </c>
      <c r="L151" s="179">
        <v>0</v>
      </c>
      <c r="M151" s="179">
        <v>0</v>
      </c>
      <c r="N151" s="179">
        <v>167.14</v>
      </c>
      <c r="O151" s="179">
        <v>0</v>
      </c>
      <c r="P151" s="179">
        <v>0</v>
      </c>
      <c r="Q151" s="179">
        <v>0</v>
      </c>
      <c r="R151" s="179">
        <v>12606.281000000001</v>
      </c>
      <c r="S151" s="179">
        <v>0</v>
      </c>
      <c r="T151" s="179">
        <v>167.14</v>
      </c>
      <c r="U151" s="179">
        <v>0</v>
      </c>
      <c r="V151" s="179">
        <v>167.14</v>
      </c>
      <c r="W151" s="179">
        <v>2.5093000000000001E-2</v>
      </c>
      <c r="X151" s="179">
        <v>1.18E-2</v>
      </c>
      <c r="Y151" s="181">
        <v>12606.281000000001</v>
      </c>
      <c r="Z151" s="181">
        <v>0</v>
      </c>
    </row>
    <row r="152" spans="1:26">
      <c r="A152" s="175" t="s">
        <v>864</v>
      </c>
      <c r="B152" s="176" t="s">
        <v>145</v>
      </c>
      <c r="C152" s="176" t="s">
        <v>146</v>
      </c>
      <c r="D152" s="177" t="s">
        <v>798</v>
      </c>
      <c r="E152" s="178">
        <v>100.0248</v>
      </c>
      <c r="F152" s="178">
        <v>100.10688134</v>
      </c>
      <c r="G152" s="179">
        <v>0</v>
      </c>
      <c r="H152" s="179">
        <v>8.2080340000000002E-2</v>
      </c>
      <c r="I152" s="180">
        <v>100.0248</v>
      </c>
      <c r="J152" s="179">
        <v>8.2080340000000002E-2</v>
      </c>
      <c r="K152" s="179">
        <v>8.2080340000000002E-2</v>
      </c>
      <c r="L152" s="179">
        <v>0</v>
      </c>
      <c r="M152" s="179">
        <v>0</v>
      </c>
      <c r="N152" s="179">
        <v>130.57</v>
      </c>
      <c r="O152" s="179">
        <v>0</v>
      </c>
      <c r="P152" s="179">
        <v>0</v>
      </c>
      <c r="Q152" s="179">
        <v>0</v>
      </c>
      <c r="R152" s="179">
        <v>1590.7360000000001</v>
      </c>
      <c r="S152" s="179">
        <v>0</v>
      </c>
      <c r="T152" s="179">
        <v>130.57</v>
      </c>
      <c r="U152" s="179">
        <v>0</v>
      </c>
      <c r="V152" s="179">
        <v>130.57</v>
      </c>
      <c r="W152" s="179">
        <v>9.6298999999999996E-2</v>
      </c>
      <c r="X152" s="179">
        <v>1.4200000000000001E-2</v>
      </c>
      <c r="Y152" s="181">
        <v>1590.7360000000001</v>
      </c>
      <c r="Z152" s="181">
        <v>0</v>
      </c>
    </row>
    <row r="153" spans="1:26">
      <c r="A153" s="175" t="s">
        <v>864</v>
      </c>
      <c r="B153" s="176" t="s">
        <v>149</v>
      </c>
      <c r="C153" s="176" t="s">
        <v>150</v>
      </c>
      <c r="D153" s="177" t="s">
        <v>798</v>
      </c>
      <c r="E153" s="178">
        <v>100.0183</v>
      </c>
      <c r="F153" s="178">
        <v>100.03191911</v>
      </c>
      <c r="G153" s="179">
        <v>0</v>
      </c>
      <c r="H153" s="179">
        <v>1.3618109999999999E-2</v>
      </c>
      <c r="I153" s="180">
        <v>100.0183</v>
      </c>
      <c r="J153" s="179">
        <v>1.3618109999999999E-2</v>
      </c>
      <c r="K153" s="179">
        <v>1.3618109999999999E-2</v>
      </c>
      <c r="L153" s="179">
        <v>0</v>
      </c>
      <c r="M153" s="179">
        <v>0</v>
      </c>
      <c r="N153" s="179">
        <v>0.69</v>
      </c>
      <c r="O153" s="179">
        <v>0</v>
      </c>
      <c r="P153" s="179">
        <v>0</v>
      </c>
      <c r="Q153" s="179">
        <v>0</v>
      </c>
      <c r="R153" s="179">
        <v>50.44</v>
      </c>
      <c r="S153" s="179">
        <v>0</v>
      </c>
      <c r="T153" s="179">
        <v>0.69</v>
      </c>
      <c r="U153" s="179">
        <v>0</v>
      </c>
      <c r="V153" s="179">
        <v>0.69</v>
      </c>
      <c r="W153" s="179">
        <v>2.6245000000000001E-2</v>
      </c>
      <c r="X153" s="179">
        <v>1.2500000000000001E-2</v>
      </c>
      <c r="Y153" s="181">
        <v>50.44</v>
      </c>
      <c r="Z153" s="181">
        <v>0</v>
      </c>
    </row>
    <row r="154" spans="1:26">
      <c r="A154" s="175" t="s">
        <v>864</v>
      </c>
      <c r="B154" s="176" t="s">
        <v>159</v>
      </c>
      <c r="C154" s="176" t="s">
        <v>160</v>
      </c>
      <c r="D154" s="177" t="s">
        <v>798</v>
      </c>
      <c r="E154" s="178">
        <v>100.0197</v>
      </c>
      <c r="F154" s="178">
        <v>100.11410600000001</v>
      </c>
      <c r="G154" s="179">
        <v>0</v>
      </c>
      <c r="H154" s="179">
        <v>9.4405000000000003E-2</v>
      </c>
      <c r="I154" s="180">
        <v>100.0197</v>
      </c>
      <c r="J154" s="179">
        <v>9.4405000000000003E-2</v>
      </c>
      <c r="K154" s="179">
        <v>9.4405000000000003E-2</v>
      </c>
      <c r="L154" s="179">
        <v>0</v>
      </c>
      <c r="M154" s="179">
        <v>0</v>
      </c>
      <c r="N154" s="179">
        <v>314.61</v>
      </c>
      <c r="O154" s="179">
        <v>0</v>
      </c>
      <c r="P154" s="179">
        <v>0</v>
      </c>
      <c r="Q154" s="179">
        <v>0</v>
      </c>
      <c r="R154" s="179">
        <v>3332.6030000000001</v>
      </c>
      <c r="S154" s="179">
        <v>0</v>
      </c>
      <c r="T154" s="179">
        <v>314.61</v>
      </c>
      <c r="U154" s="179">
        <v>0</v>
      </c>
      <c r="V154" s="179">
        <v>314.61</v>
      </c>
      <c r="W154" s="179">
        <v>0.10624500000000001</v>
      </c>
      <c r="X154" s="179">
        <v>1.18E-2</v>
      </c>
      <c r="Y154" s="181">
        <v>3332.6030000000001</v>
      </c>
      <c r="Z154" s="181">
        <v>0</v>
      </c>
    </row>
    <row r="155" spans="1:26">
      <c r="A155" s="175" t="s">
        <v>865</v>
      </c>
      <c r="B155" s="176" t="s">
        <v>151</v>
      </c>
      <c r="C155" s="176" t="s">
        <v>152</v>
      </c>
      <c r="D155" s="177" t="s">
        <v>798</v>
      </c>
      <c r="E155" s="178">
        <v>100.02</v>
      </c>
      <c r="F155" s="178">
        <v>100.03290045</v>
      </c>
      <c r="G155" s="179">
        <v>0</v>
      </c>
      <c r="H155" s="179">
        <v>1.289945E-2</v>
      </c>
      <c r="I155" s="180">
        <v>100.02</v>
      </c>
      <c r="J155" s="179">
        <v>1.289945E-2</v>
      </c>
      <c r="K155" s="179">
        <v>1.289945E-2</v>
      </c>
      <c r="L155" s="179">
        <v>0</v>
      </c>
      <c r="M155" s="179">
        <v>0</v>
      </c>
      <c r="N155" s="179">
        <v>125.54</v>
      </c>
      <c r="O155" s="179">
        <v>0</v>
      </c>
      <c r="P155" s="179">
        <v>0</v>
      </c>
      <c r="Q155" s="179">
        <v>0</v>
      </c>
      <c r="R155" s="179">
        <v>9732.0859999999993</v>
      </c>
      <c r="S155" s="179">
        <v>0</v>
      </c>
      <c r="T155" s="179">
        <v>125.54</v>
      </c>
      <c r="U155" s="179">
        <v>0</v>
      </c>
      <c r="V155" s="179">
        <v>125.54</v>
      </c>
      <c r="W155" s="179">
        <v>3.1323999999999998E-2</v>
      </c>
      <c r="X155" s="179">
        <v>1.84E-2</v>
      </c>
      <c r="Y155" s="181">
        <v>9732.0859999999993</v>
      </c>
      <c r="Z155" s="181">
        <v>0</v>
      </c>
    </row>
    <row r="156" spans="1:26">
      <c r="A156" s="175" t="s">
        <v>865</v>
      </c>
      <c r="B156" s="176" t="s">
        <v>145</v>
      </c>
      <c r="C156" s="176" t="s">
        <v>146</v>
      </c>
      <c r="D156" s="177" t="s">
        <v>798</v>
      </c>
      <c r="E156" s="178">
        <v>100.0248</v>
      </c>
      <c r="F156" s="178">
        <v>100.13201942000001</v>
      </c>
      <c r="G156" s="179">
        <v>0</v>
      </c>
      <c r="H156" s="179">
        <v>0.10721841999999999</v>
      </c>
      <c r="I156" s="180">
        <v>100.0248</v>
      </c>
      <c r="J156" s="179">
        <v>0.10721841999999999</v>
      </c>
      <c r="K156" s="179">
        <v>0.10721841999999999</v>
      </c>
      <c r="L156" s="179">
        <v>0</v>
      </c>
      <c r="M156" s="179">
        <v>0</v>
      </c>
      <c r="N156" s="179">
        <v>93.94</v>
      </c>
      <c r="O156" s="179">
        <v>0</v>
      </c>
      <c r="P156" s="179">
        <v>0</v>
      </c>
      <c r="Q156" s="179">
        <v>0</v>
      </c>
      <c r="R156" s="179">
        <v>876.15899999999999</v>
      </c>
      <c r="S156" s="179">
        <v>0</v>
      </c>
      <c r="T156" s="179">
        <v>93.94</v>
      </c>
      <c r="U156" s="179">
        <v>0</v>
      </c>
      <c r="V156" s="179">
        <v>93.94</v>
      </c>
      <c r="W156" s="179">
        <v>0.127111</v>
      </c>
      <c r="X156" s="179">
        <v>1.9800000000000002E-2</v>
      </c>
      <c r="Y156" s="181">
        <v>876.15899999999999</v>
      </c>
      <c r="Z156" s="181">
        <v>0</v>
      </c>
    </row>
    <row r="157" spans="1:26">
      <c r="A157" s="175" t="s">
        <v>865</v>
      </c>
      <c r="B157" s="176" t="s">
        <v>149</v>
      </c>
      <c r="C157" s="176" t="s">
        <v>150</v>
      </c>
      <c r="D157" s="177" t="s">
        <v>798</v>
      </c>
      <c r="E157" s="178">
        <v>100.0183</v>
      </c>
      <c r="F157" s="178">
        <v>100.0315987</v>
      </c>
      <c r="G157" s="179">
        <v>0</v>
      </c>
      <c r="H157" s="179">
        <v>1.3297700000000001E-2</v>
      </c>
      <c r="I157" s="180">
        <v>100.0183</v>
      </c>
      <c r="J157" s="179">
        <v>1.3297700000000001E-2</v>
      </c>
      <c r="K157" s="179">
        <v>1.3297700000000001E-2</v>
      </c>
      <c r="L157" s="179">
        <v>0</v>
      </c>
      <c r="M157" s="179">
        <v>0</v>
      </c>
      <c r="N157" s="179">
        <v>0.67</v>
      </c>
      <c r="O157" s="179">
        <v>0</v>
      </c>
      <c r="P157" s="179">
        <v>0</v>
      </c>
      <c r="Q157" s="179">
        <v>0</v>
      </c>
      <c r="R157" s="179">
        <v>50.634999999999998</v>
      </c>
      <c r="S157" s="179">
        <v>0</v>
      </c>
      <c r="T157" s="179">
        <v>0.67</v>
      </c>
      <c r="U157" s="179">
        <v>0</v>
      </c>
      <c r="V157" s="179">
        <v>0.67</v>
      </c>
      <c r="W157" s="179">
        <v>3.1598000000000001E-2</v>
      </c>
      <c r="X157" s="179">
        <v>1.83E-2</v>
      </c>
      <c r="Y157" s="181">
        <v>50.634999999999998</v>
      </c>
      <c r="Z157" s="181">
        <v>0</v>
      </c>
    </row>
    <row r="158" spans="1:26">
      <c r="A158" s="175" t="s">
        <v>865</v>
      </c>
      <c r="B158" s="176" t="s">
        <v>159</v>
      </c>
      <c r="C158" s="176" t="s">
        <v>160</v>
      </c>
      <c r="D158" s="177" t="s">
        <v>798</v>
      </c>
      <c r="E158" s="178">
        <v>100.0197</v>
      </c>
      <c r="F158" s="178">
        <v>100.12838628</v>
      </c>
      <c r="G158" s="179">
        <v>0</v>
      </c>
      <c r="H158" s="179">
        <v>0.10868528</v>
      </c>
      <c r="I158" s="180">
        <v>100.0197</v>
      </c>
      <c r="J158" s="179">
        <v>0.10868528</v>
      </c>
      <c r="K158" s="179">
        <v>0.10868528</v>
      </c>
      <c r="L158" s="179">
        <v>0</v>
      </c>
      <c r="M158" s="179">
        <v>0</v>
      </c>
      <c r="N158" s="179">
        <v>382.59</v>
      </c>
      <c r="O158" s="179">
        <v>0</v>
      </c>
      <c r="P158" s="179">
        <v>0</v>
      </c>
      <c r="Q158" s="179">
        <v>0</v>
      </c>
      <c r="R158" s="179">
        <v>3520.1579999999999</v>
      </c>
      <c r="S158" s="179">
        <v>0</v>
      </c>
      <c r="T158" s="179">
        <v>382.59</v>
      </c>
      <c r="U158" s="179">
        <v>0</v>
      </c>
      <c r="V158" s="179">
        <v>382.59</v>
      </c>
      <c r="W158" s="179">
        <v>0.12620100000000001</v>
      </c>
      <c r="X158" s="179">
        <v>1.7500000000000002E-2</v>
      </c>
      <c r="Y158" s="181">
        <v>3520.1579999999999</v>
      </c>
      <c r="Z158" s="181">
        <v>0</v>
      </c>
    </row>
    <row r="159" spans="1:26">
      <c r="A159" s="175" t="s">
        <v>866</v>
      </c>
      <c r="B159" s="176" t="s">
        <v>151</v>
      </c>
      <c r="C159" s="176" t="s">
        <v>152</v>
      </c>
      <c r="D159" s="177" t="s">
        <v>798</v>
      </c>
      <c r="E159" s="178">
        <v>100</v>
      </c>
      <c r="F159" s="178">
        <v>100.01369434</v>
      </c>
      <c r="G159" s="179">
        <v>0</v>
      </c>
      <c r="H159" s="179">
        <v>1.3693E-2</v>
      </c>
      <c r="I159" s="180">
        <v>100</v>
      </c>
      <c r="J159" s="179">
        <v>1.3693E-2</v>
      </c>
      <c r="K159" s="179">
        <v>1.3693E-2</v>
      </c>
      <c r="L159" s="179">
        <v>0</v>
      </c>
      <c r="M159" s="179">
        <v>0</v>
      </c>
      <c r="N159" s="179">
        <v>23.17</v>
      </c>
      <c r="O159" s="179">
        <v>0</v>
      </c>
      <c r="P159" s="179">
        <v>0</v>
      </c>
      <c r="Q159" s="179">
        <v>0</v>
      </c>
      <c r="R159" s="179">
        <v>1691.94</v>
      </c>
      <c r="S159" s="179">
        <v>0</v>
      </c>
      <c r="T159" s="179">
        <v>23.17</v>
      </c>
      <c r="U159" s="179">
        <v>0</v>
      </c>
      <c r="V159" s="179">
        <v>23.17</v>
      </c>
      <c r="W159" s="179">
        <v>1.3694E-2</v>
      </c>
      <c r="X159" s="179">
        <v>0</v>
      </c>
      <c r="Y159" s="181">
        <v>1691.94</v>
      </c>
      <c r="Z159" s="181">
        <v>0</v>
      </c>
    </row>
    <row r="160" spans="1:26">
      <c r="A160" s="175" t="s">
        <v>866</v>
      </c>
      <c r="B160" s="176" t="s">
        <v>149</v>
      </c>
      <c r="C160" s="176" t="s">
        <v>150</v>
      </c>
      <c r="D160" s="177" t="s">
        <v>798</v>
      </c>
      <c r="E160" s="178">
        <v>100</v>
      </c>
      <c r="F160" s="178">
        <v>100.01399859999999</v>
      </c>
      <c r="G160" s="179">
        <v>0</v>
      </c>
      <c r="H160" s="179">
        <v>1.3997000000000001E-2</v>
      </c>
      <c r="I160" s="180">
        <v>100</v>
      </c>
      <c r="J160" s="179">
        <v>1.3997000000000001E-2</v>
      </c>
      <c r="K160" s="179">
        <v>1.3997000000000001E-2</v>
      </c>
      <c r="L160" s="179">
        <v>0</v>
      </c>
      <c r="M160" s="179">
        <v>0</v>
      </c>
      <c r="N160" s="179">
        <v>0.7</v>
      </c>
      <c r="O160" s="179">
        <v>0</v>
      </c>
      <c r="P160" s="179">
        <v>0</v>
      </c>
      <c r="Q160" s="179">
        <v>0</v>
      </c>
      <c r="R160" s="179">
        <v>50.005000000000003</v>
      </c>
      <c r="S160" s="179">
        <v>0</v>
      </c>
      <c r="T160" s="179">
        <v>0.7</v>
      </c>
      <c r="U160" s="179">
        <v>0</v>
      </c>
      <c r="V160" s="179">
        <v>0.7</v>
      </c>
      <c r="W160" s="179">
        <v>1.3998E-2</v>
      </c>
      <c r="X160" s="179">
        <v>0</v>
      </c>
      <c r="Y160" s="181">
        <v>50.005000000000003</v>
      </c>
      <c r="Z160" s="181">
        <v>0</v>
      </c>
    </row>
    <row r="161" spans="1:26">
      <c r="A161" s="175" t="s">
        <v>867</v>
      </c>
      <c r="B161" s="176" t="s">
        <v>151</v>
      </c>
      <c r="C161" s="176" t="s">
        <v>152</v>
      </c>
      <c r="D161" s="177" t="s">
        <v>798</v>
      </c>
      <c r="E161" s="178">
        <v>100.02</v>
      </c>
      <c r="F161" s="178">
        <v>100.03278369</v>
      </c>
      <c r="G161" s="179">
        <v>0</v>
      </c>
      <c r="H161" s="179">
        <v>1.2782689999999999E-2</v>
      </c>
      <c r="I161" s="180">
        <v>100.02</v>
      </c>
      <c r="J161" s="179">
        <v>1.2782689999999999E-2</v>
      </c>
      <c r="K161" s="179">
        <v>1.2782689999999999E-2</v>
      </c>
      <c r="L161" s="179">
        <v>0</v>
      </c>
      <c r="M161" s="179">
        <v>0</v>
      </c>
      <c r="N161" s="179">
        <v>138.80000000000001</v>
      </c>
      <c r="O161" s="179">
        <v>0</v>
      </c>
      <c r="P161" s="179">
        <v>0</v>
      </c>
      <c r="Q161" s="179">
        <v>0</v>
      </c>
      <c r="R161" s="179">
        <v>10858.144</v>
      </c>
      <c r="S161" s="179">
        <v>0</v>
      </c>
      <c r="T161" s="179">
        <v>138.80000000000001</v>
      </c>
      <c r="U161" s="179">
        <v>0</v>
      </c>
      <c r="V161" s="179">
        <v>138.80000000000001</v>
      </c>
      <c r="W161" s="179">
        <v>2.7577999999999998E-2</v>
      </c>
      <c r="X161" s="179">
        <v>1.47E-2</v>
      </c>
      <c r="Y161" s="181">
        <v>10858.144</v>
      </c>
      <c r="Z161" s="181">
        <v>0</v>
      </c>
    </row>
    <row r="162" spans="1:26">
      <c r="A162" s="175" t="s">
        <v>867</v>
      </c>
      <c r="B162" s="176" t="s">
        <v>149</v>
      </c>
      <c r="C162" s="176" t="s">
        <v>150</v>
      </c>
      <c r="D162" s="177" t="s">
        <v>798</v>
      </c>
      <c r="E162" s="178">
        <v>100.0183</v>
      </c>
      <c r="F162" s="178">
        <v>100.03151823</v>
      </c>
      <c r="G162" s="179">
        <v>0</v>
      </c>
      <c r="H162" s="179">
        <v>1.321723E-2</v>
      </c>
      <c r="I162" s="180">
        <v>100.0183</v>
      </c>
      <c r="J162" s="179">
        <v>1.321723E-2</v>
      </c>
      <c r="K162" s="179">
        <v>1.321723E-2</v>
      </c>
      <c r="L162" s="179">
        <v>0</v>
      </c>
      <c r="M162" s="179">
        <v>0</v>
      </c>
      <c r="N162" s="179">
        <v>0.67</v>
      </c>
      <c r="O162" s="179">
        <v>0</v>
      </c>
      <c r="P162" s="179">
        <v>0</v>
      </c>
      <c r="Q162" s="179">
        <v>0</v>
      </c>
      <c r="R162" s="179">
        <v>50.447000000000003</v>
      </c>
      <c r="S162" s="179">
        <v>0</v>
      </c>
      <c r="T162" s="179">
        <v>0.67</v>
      </c>
      <c r="U162" s="179">
        <v>0</v>
      </c>
      <c r="V162" s="179">
        <v>0.67</v>
      </c>
      <c r="W162" s="179">
        <v>2.7890000000000002E-2</v>
      </c>
      <c r="X162" s="179">
        <v>1.46E-2</v>
      </c>
      <c r="Y162" s="181">
        <v>50.447000000000003</v>
      </c>
      <c r="Z162" s="181">
        <v>0</v>
      </c>
    </row>
    <row r="163" spans="1:26">
      <c r="A163" s="175" t="s">
        <v>868</v>
      </c>
      <c r="B163" s="176" t="s">
        <v>151</v>
      </c>
      <c r="C163" s="176" t="s">
        <v>152</v>
      </c>
      <c r="D163" s="177" t="s">
        <v>798</v>
      </c>
      <c r="E163" s="178">
        <v>100.02</v>
      </c>
      <c r="F163" s="178">
        <v>100.03116513000001</v>
      </c>
      <c r="G163" s="179">
        <v>0</v>
      </c>
      <c r="H163" s="179">
        <v>1.116413E-2</v>
      </c>
      <c r="I163" s="180">
        <v>100.02</v>
      </c>
      <c r="J163" s="179">
        <v>1.116413E-2</v>
      </c>
      <c r="K163" s="179">
        <v>1.116413E-2</v>
      </c>
      <c r="L163" s="179">
        <v>0</v>
      </c>
      <c r="M163" s="179">
        <v>0</v>
      </c>
      <c r="N163" s="179">
        <v>108.11</v>
      </c>
      <c r="O163" s="179">
        <v>0</v>
      </c>
      <c r="P163" s="179">
        <v>0</v>
      </c>
      <c r="Q163" s="179">
        <v>0</v>
      </c>
      <c r="R163" s="179">
        <v>9683.2569999999996</v>
      </c>
      <c r="S163" s="179">
        <v>0</v>
      </c>
      <c r="T163" s="179">
        <v>108.11</v>
      </c>
      <c r="U163" s="179">
        <v>0</v>
      </c>
      <c r="V163" s="179">
        <v>108.11</v>
      </c>
      <c r="W163" s="179">
        <v>2.9589000000000001E-2</v>
      </c>
      <c r="X163" s="179">
        <v>1.84E-2</v>
      </c>
      <c r="Y163" s="181">
        <v>9683.2569999999996</v>
      </c>
      <c r="Z163" s="181">
        <v>0</v>
      </c>
    </row>
    <row r="164" spans="1:26">
      <c r="A164" s="175" t="s">
        <v>868</v>
      </c>
      <c r="B164" s="176" t="s">
        <v>149</v>
      </c>
      <c r="C164" s="176" t="s">
        <v>150</v>
      </c>
      <c r="D164" s="177" t="s">
        <v>798</v>
      </c>
      <c r="E164" s="178">
        <v>100.0183</v>
      </c>
      <c r="F164" s="178">
        <v>100.02981715</v>
      </c>
      <c r="G164" s="179">
        <v>0</v>
      </c>
      <c r="H164" s="179">
        <v>1.1516149999999999E-2</v>
      </c>
      <c r="I164" s="180">
        <v>100.0183</v>
      </c>
      <c r="J164" s="179">
        <v>1.1516149999999999E-2</v>
      </c>
      <c r="K164" s="179">
        <v>1.1516149999999999E-2</v>
      </c>
      <c r="L164" s="179">
        <v>0</v>
      </c>
      <c r="M164" s="179">
        <v>0</v>
      </c>
      <c r="N164" s="179">
        <v>0.57999999999999996</v>
      </c>
      <c r="O164" s="179">
        <v>0</v>
      </c>
      <c r="P164" s="179">
        <v>0</v>
      </c>
      <c r="Q164" s="179">
        <v>0</v>
      </c>
      <c r="R164" s="179">
        <v>50.642000000000003</v>
      </c>
      <c r="S164" s="179">
        <v>0</v>
      </c>
      <c r="T164" s="179">
        <v>0.57999999999999996</v>
      </c>
      <c r="U164" s="179">
        <v>0</v>
      </c>
      <c r="V164" s="179">
        <v>0.57999999999999996</v>
      </c>
      <c r="W164" s="179">
        <v>2.9817E-2</v>
      </c>
      <c r="X164" s="179">
        <v>1.83E-2</v>
      </c>
      <c r="Y164" s="181">
        <v>50.642000000000003</v>
      </c>
      <c r="Z164" s="181">
        <v>0</v>
      </c>
    </row>
    <row r="165" spans="1:26">
      <c r="A165" s="175" t="s">
        <v>869</v>
      </c>
      <c r="B165" s="176" t="s">
        <v>151</v>
      </c>
      <c r="C165" s="176" t="s">
        <v>152</v>
      </c>
      <c r="D165" s="177" t="s">
        <v>798</v>
      </c>
      <c r="E165" s="178">
        <v>100</v>
      </c>
      <c r="F165" s="178">
        <v>100.01165829999999</v>
      </c>
      <c r="G165" s="179">
        <v>0</v>
      </c>
      <c r="H165" s="179">
        <v>1.1657000000000001E-2</v>
      </c>
      <c r="I165" s="180">
        <v>100</v>
      </c>
      <c r="J165" s="179">
        <v>1.1657000000000001E-2</v>
      </c>
      <c r="K165" s="179">
        <v>1.1657000000000001E-2</v>
      </c>
      <c r="L165" s="179">
        <v>0</v>
      </c>
      <c r="M165" s="179">
        <v>0</v>
      </c>
      <c r="N165" s="179">
        <v>18.559999999999999</v>
      </c>
      <c r="O165" s="179">
        <v>0</v>
      </c>
      <c r="P165" s="179">
        <v>0</v>
      </c>
      <c r="Q165" s="179">
        <v>0</v>
      </c>
      <c r="R165" s="179">
        <v>1591.999</v>
      </c>
      <c r="S165" s="179">
        <v>0</v>
      </c>
      <c r="T165" s="179">
        <v>18.559999999999999</v>
      </c>
      <c r="U165" s="179">
        <v>0</v>
      </c>
      <c r="V165" s="179">
        <v>18.559999999999999</v>
      </c>
      <c r="W165" s="179">
        <v>1.1658E-2</v>
      </c>
      <c r="X165" s="179">
        <v>0</v>
      </c>
      <c r="Y165" s="181">
        <v>1591.999</v>
      </c>
      <c r="Z165" s="181">
        <v>0</v>
      </c>
    </row>
    <row r="166" spans="1:26">
      <c r="A166" s="175" t="s">
        <v>869</v>
      </c>
      <c r="B166" s="176" t="s">
        <v>149</v>
      </c>
      <c r="C166" s="176" t="s">
        <v>150</v>
      </c>
      <c r="D166" s="177" t="s">
        <v>798</v>
      </c>
      <c r="E166" s="178">
        <v>100</v>
      </c>
      <c r="F166" s="178">
        <v>100.01179716999999</v>
      </c>
      <c r="G166" s="179">
        <v>0</v>
      </c>
      <c r="H166" s="179">
        <v>1.1795999999999999E-2</v>
      </c>
      <c r="I166" s="180">
        <v>100</v>
      </c>
      <c r="J166" s="179">
        <v>1.1795999999999999E-2</v>
      </c>
      <c r="K166" s="179">
        <v>1.1795999999999999E-2</v>
      </c>
      <c r="L166" s="179">
        <v>0</v>
      </c>
      <c r="M166" s="179">
        <v>0</v>
      </c>
      <c r="N166" s="179">
        <v>0.59</v>
      </c>
      <c r="O166" s="179">
        <v>0</v>
      </c>
      <c r="P166" s="179">
        <v>0</v>
      </c>
      <c r="Q166" s="179">
        <v>0</v>
      </c>
      <c r="R166" s="179">
        <v>50.012</v>
      </c>
      <c r="S166" s="179">
        <v>0</v>
      </c>
      <c r="T166" s="179">
        <v>0.59</v>
      </c>
      <c r="U166" s="179">
        <v>0</v>
      </c>
      <c r="V166" s="179">
        <v>0.59</v>
      </c>
      <c r="W166" s="179">
        <v>1.1797E-2</v>
      </c>
      <c r="X166" s="179">
        <v>0</v>
      </c>
      <c r="Y166" s="181">
        <v>50.012</v>
      </c>
      <c r="Z166" s="181">
        <v>0</v>
      </c>
    </row>
    <row r="167" spans="1:26">
      <c r="A167" s="175" t="s">
        <v>870</v>
      </c>
      <c r="B167" s="176" t="s">
        <v>151</v>
      </c>
      <c r="C167" s="176" t="s">
        <v>152</v>
      </c>
      <c r="D167" s="177" t="s">
        <v>798</v>
      </c>
      <c r="E167" s="178">
        <v>100.02</v>
      </c>
      <c r="F167" s="178">
        <v>100.03200076</v>
      </c>
      <c r="G167" s="179">
        <v>0</v>
      </c>
      <c r="H167" s="179">
        <v>1.199976E-2</v>
      </c>
      <c r="I167" s="180">
        <v>100.02</v>
      </c>
      <c r="J167" s="179">
        <v>1.199976E-2</v>
      </c>
      <c r="K167" s="179">
        <v>1.199976E-2</v>
      </c>
      <c r="L167" s="179">
        <v>0</v>
      </c>
      <c r="M167" s="179">
        <v>0</v>
      </c>
      <c r="N167" s="179">
        <v>130.31</v>
      </c>
      <c r="O167" s="179">
        <v>0</v>
      </c>
      <c r="P167" s="179">
        <v>0</v>
      </c>
      <c r="Q167" s="179">
        <v>0</v>
      </c>
      <c r="R167" s="179">
        <v>10859.431</v>
      </c>
      <c r="S167" s="179">
        <v>0</v>
      </c>
      <c r="T167" s="179">
        <v>130.31</v>
      </c>
      <c r="U167" s="179">
        <v>0</v>
      </c>
      <c r="V167" s="179">
        <v>130.31</v>
      </c>
      <c r="W167" s="179">
        <v>2.9597999999999999E-2</v>
      </c>
      <c r="X167" s="179">
        <v>1.7500000000000002E-2</v>
      </c>
      <c r="Y167" s="181">
        <v>10859.431</v>
      </c>
      <c r="Z167" s="181">
        <v>0</v>
      </c>
    </row>
    <row r="168" spans="1:26">
      <c r="A168" s="175" t="s">
        <v>870</v>
      </c>
      <c r="B168" s="176" t="s">
        <v>149</v>
      </c>
      <c r="C168" s="176" t="s">
        <v>150</v>
      </c>
      <c r="D168" s="177" t="s">
        <v>798</v>
      </c>
      <c r="E168" s="178">
        <v>100.0183</v>
      </c>
      <c r="F168" s="178">
        <v>100.03052285</v>
      </c>
      <c r="G168" s="179">
        <v>0</v>
      </c>
      <c r="H168" s="179">
        <v>1.2221849999999999E-2</v>
      </c>
      <c r="I168" s="180">
        <v>100.0183</v>
      </c>
      <c r="J168" s="179">
        <v>1.2221849999999999E-2</v>
      </c>
      <c r="K168" s="179">
        <v>1.2221849999999999E-2</v>
      </c>
      <c r="L168" s="179">
        <v>0</v>
      </c>
      <c r="M168" s="179">
        <v>0</v>
      </c>
      <c r="N168" s="179">
        <v>0.62</v>
      </c>
      <c r="O168" s="179">
        <v>0</v>
      </c>
      <c r="P168" s="179">
        <v>0</v>
      </c>
      <c r="Q168" s="179">
        <v>0</v>
      </c>
      <c r="R168" s="179">
        <v>50.454000000000001</v>
      </c>
      <c r="S168" s="179">
        <v>0</v>
      </c>
      <c r="T168" s="179">
        <v>0.62</v>
      </c>
      <c r="U168" s="179">
        <v>0</v>
      </c>
      <c r="V168" s="179">
        <v>0.62</v>
      </c>
      <c r="W168" s="179">
        <v>2.9700000000000001E-2</v>
      </c>
      <c r="X168" s="179">
        <v>1.7399999999999999E-2</v>
      </c>
      <c r="Y168" s="181">
        <v>50.454000000000001</v>
      </c>
      <c r="Z168" s="181">
        <v>0</v>
      </c>
    </row>
    <row r="169" spans="1:26">
      <c r="A169" s="175" t="s">
        <v>871</v>
      </c>
      <c r="B169" s="176" t="s">
        <v>151</v>
      </c>
      <c r="C169" s="176" t="s">
        <v>152</v>
      </c>
      <c r="D169" s="177" t="s">
        <v>798</v>
      </c>
      <c r="E169" s="178">
        <v>100.02</v>
      </c>
      <c r="F169" s="178">
        <v>100.03520118</v>
      </c>
      <c r="G169" s="179">
        <v>0</v>
      </c>
      <c r="H169" s="179">
        <v>1.5200180000000001E-2</v>
      </c>
      <c r="I169" s="180">
        <v>100.02</v>
      </c>
      <c r="J169" s="179">
        <v>1.5200180000000001E-2</v>
      </c>
      <c r="K169" s="179">
        <v>1.5200180000000001E-2</v>
      </c>
      <c r="L169" s="179">
        <v>0</v>
      </c>
      <c r="M169" s="179">
        <v>0</v>
      </c>
      <c r="N169" s="179">
        <v>664.65</v>
      </c>
      <c r="O169" s="179">
        <v>0</v>
      </c>
      <c r="P169" s="179">
        <v>0</v>
      </c>
      <c r="Q169" s="179">
        <v>0</v>
      </c>
      <c r="R169" s="179">
        <v>43726.656999999999</v>
      </c>
      <c r="S169" s="179">
        <v>0</v>
      </c>
      <c r="T169" s="179">
        <v>664.65</v>
      </c>
      <c r="U169" s="179">
        <v>0</v>
      </c>
      <c r="V169" s="179">
        <v>664.65</v>
      </c>
      <c r="W169" s="179">
        <v>3.3625000000000002E-2</v>
      </c>
      <c r="X169" s="179">
        <v>1.84E-2</v>
      </c>
      <c r="Y169" s="181">
        <v>43726.656999999999</v>
      </c>
      <c r="Z169" s="181">
        <v>0</v>
      </c>
    </row>
    <row r="170" spans="1:26">
      <c r="A170" s="175" t="s">
        <v>871</v>
      </c>
      <c r="B170" s="176" t="s">
        <v>149</v>
      </c>
      <c r="C170" s="176" t="s">
        <v>150</v>
      </c>
      <c r="D170" s="177" t="s">
        <v>798</v>
      </c>
      <c r="E170" s="178">
        <v>100.0183</v>
      </c>
      <c r="F170" s="178">
        <v>100.03376244</v>
      </c>
      <c r="G170" s="179">
        <v>0</v>
      </c>
      <c r="H170" s="179">
        <v>1.546144E-2</v>
      </c>
      <c r="I170" s="180">
        <v>100.0183</v>
      </c>
      <c r="J170" s="179">
        <v>1.546144E-2</v>
      </c>
      <c r="K170" s="179">
        <v>1.546144E-2</v>
      </c>
      <c r="L170" s="179">
        <v>0</v>
      </c>
      <c r="M170" s="179">
        <v>0</v>
      </c>
      <c r="N170" s="179">
        <v>0.78</v>
      </c>
      <c r="O170" s="179">
        <v>0</v>
      </c>
      <c r="P170" s="179">
        <v>0</v>
      </c>
      <c r="Q170" s="179">
        <v>0</v>
      </c>
      <c r="R170" s="179">
        <v>50.648000000000003</v>
      </c>
      <c r="S170" s="179">
        <v>0</v>
      </c>
      <c r="T170" s="179">
        <v>0.78</v>
      </c>
      <c r="U170" s="179">
        <v>0</v>
      </c>
      <c r="V170" s="179">
        <v>0.78</v>
      </c>
      <c r="W170" s="179">
        <v>3.3762E-2</v>
      </c>
      <c r="X170" s="179">
        <v>1.83E-2</v>
      </c>
      <c r="Y170" s="181">
        <v>50.648000000000003</v>
      </c>
      <c r="Z170" s="181">
        <v>0</v>
      </c>
    </row>
    <row r="171" spans="1:26">
      <c r="A171" s="175" t="s">
        <v>872</v>
      </c>
      <c r="B171" s="176" t="s">
        <v>151</v>
      </c>
      <c r="C171" s="176" t="s">
        <v>152</v>
      </c>
      <c r="D171" s="177" t="s">
        <v>798</v>
      </c>
      <c r="E171" s="178">
        <v>100</v>
      </c>
      <c r="F171" s="178">
        <v>100.01474076</v>
      </c>
      <c r="G171" s="179">
        <v>0</v>
      </c>
      <c r="H171" s="179">
        <v>1.4500000000000001E-2</v>
      </c>
      <c r="I171" s="180">
        <v>100.00020000000001</v>
      </c>
      <c r="J171" s="179">
        <v>1.4500000000000001E-2</v>
      </c>
      <c r="K171" s="179">
        <v>1.4500000000000001E-2</v>
      </c>
      <c r="L171" s="179">
        <v>0</v>
      </c>
      <c r="M171" s="179">
        <v>0</v>
      </c>
      <c r="N171" s="179">
        <v>23.09</v>
      </c>
      <c r="O171" s="179">
        <v>0</v>
      </c>
      <c r="P171" s="179">
        <v>0</v>
      </c>
      <c r="Q171" s="179">
        <v>0</v>
      </c>
      <c r="R171" s="179">
        <v>1592.184</v>
      </c>
      <c r="S171" s="179">
        <v>0</v>
      </c>
      <c r="T171" s="179">
        <v>23.09</v>
      </c>
      <c r="U171" s="179">
        <v>0</v>
      </c>
      <c r="V171" s="179">
        <v>23.09</v>
      </c>
      <c r="W171" s="179">
        <v>1.4501E-2</v>
      </c>
      <c r="X171" s="179">
        <v>0</v>
      </c>
      <c r="Y171" s="181">
        <v>1592.184</v>
      </c>
      <c r="Z171" s="181">
        <v>0</v>
      </c>
    </row>
    <row r="172" spans="1:26">
      <c r="A172" s="175" t="s">
        <v>872</v>
      </c>
      <c r="B172" s="176" t="s">
        <v>149</v>
      </c>
      <c r="C172" s="176" t="s">
        <v>150</v>
      </c>
      <c r="D172" s="177" t="s">
        <v>798</v>
      </c>
      <c r="E172" s="178">
        <v>100</v>
      </c>
      <c r="F172" s="178">
        <v>100.01499459999999</v>
      </c>
      <c r="G172" s="179">
        <v>0</v>
      </c>
      <c r="H172" s="179">
        <v>1.4753E-2</v>
      </c>
      <c r="I172" s="180">
        <v>100.00020000000001</v>
      </c>
      <c r="J172" s="179">
        <v>1.4753E-2</v>
      </c>
      <c r="K172" s="179">
        <v>1.4753E-2</v>
      </c>
      <c r="L172" s="179">
        <v>0</v>
      </c>
      <c r="M172" s="179">
        <v>0</v>
      </c>
      <c r="N172" s="179">
        <v>0.74</v>
      </c>
      <c r="O172" s="179">
        <v>0</v>
      </c>
      <c r="P172" s="179">
        <v>0</v>
      </c>
      <c r="Q172" s="179">
        <v>0</v>
      </c>
      <c r="R172" s="179">
        <v>50.018000000000001</v>
      </c>
      <c r="S172" s="179">
        <v>0</v>
      </c>
      <c r="T172" s="179">
        <v>0.74</v>
      </c>
      <c r="U172" s="179">
        <v>0</v>
      </c>
      <c r="V172" s="179">
        <v>0.74</v>
      </c>
      <c r="W172" s="179">
        <v>1.4754E-2</v>
      </c>
      <c r="X172" s="179">
        <v>0</v>
      </c>
      <c r="Y172" s="181">
        <v>50.018000000000001</v>
      </c>
      <c r="Z172" s="181">
        <v>0</v>
      </c>
    </row>
    <row r="173" spans="1:26">
      <c r="A173" s="175" t="s">
        <v>873</v>
      </c>
      <c r="B173" s="176" t="s">
        <v>151</v>
      </c>
      <c r="C173" s="176" t="s">
        <v>152</v>
      </c>
      <c r="D173" s="177" t="s">
        <v>798</v>
      </c>
      <c r="E173" s="178">
        <v>100.00409999999999</v>
      </c>
      <c r="F173" s="178">
        <v>100.044482</v>
      </c>
      <c r="G173" s="179">
        <v>0</v>
      </c>
      <c r="H173" s="179">
        <v>4.0381E-2</v>
      </c>
      <c r="I173" s="180">
        <v>100.00409999999999</v>
      </c>
      <c r="J173" s="179">
        <v>4.0381E-2</v>
      </c>
      <c r="K173" s="179">
        <v>4.0381E-2</v>
      </c>
      <c r="L173" s="179">
        <v>0</v>
      </c>
      <c r="M173" s="179">
        <v>0</v>
      </c>
      <c r="N173" s="179">
        <v>468.91</v>
      </c>
      <c r="O173" s="179">
        <v>0</v>
      </c>
      <c r="P173" s="179">
        <v>0</v>
      </c>
      <c r="Q173" s="179">
        <v>0</v>
      </c>
      <c r="R173" s="179">
        <v>11612.111999999999</v>
      </c>
      <c r="S173" s="179">
        <v>0</v>
      </c>
      <c r="T173" s="179">
        <v>468.91</v>
      </c>
      <c r="U173" s="179">
        <v>0</v>
      </c>
      <c r="V173" s="179">
        <v>468.91</v>
      </c>
      <c r="W173" s="179">
        <v>4.3345000000000002E-2</v>
      </c>
      <c r="X173" s="179">
        <v>2.8999999999999998E-3</v>
      </c>
      <c r="Y173" s="181">
        <v>11612.111999999999</v>
      </c>
      <c r="Z173" s="181">
        <v>0</v>
      </c>
    </row>
    <row r="174" spans="1:26">
      <c r="A174" s="175" t="s">
        <v>873</v>
      </c>
      <c r="B174" s="176" t="s">
        <v>145</v>
      </c>
      <c r="C174" s="176" t="s">
        <v>146</v>
      </c>
      <c r="D174" s="177" t="s">
        <v>798</v>
      </c>
      <c r="E174" s="178">
        <v>100.00279999999999</v>
      </c>
      <c r="F174" s="178">
        <v>100.09603456000001</v>
      </c>
      <c r="G174" s="179">
        <v>0</v>
      </c>
      <c r="H174" s="179">
        <v>9.3233559999999993E-2</v>
      </c>
      <c r="I174" s="180">
        <v>100.00279999999999</v>
      </c>
      <c r="J174" s="179">
        <v>9.3233559999999993E-2</v>
      </c>
      <c r="K174" s="179">
        <v>9.3233559999999993E-2</v>
      </c>
      <c r="L174" s="179">
        <v>0</v>
      </c>
      <c r="M174" s="179">
        <v>0</v>
      </c>
      <c r="N174" s="179">
        <v>4678.93</v>
      </c>
      <c r="O174" s="179">
        <v>0</v>
      </c>
      <c r="P174" s="179">
        <v>0</v>
      </c>
      <c r="Q174" s="179">
        <v>0</v>
      </c>
      <c r="R174" s="179">
        <v>50185.06</v>
      </c>
      <c r="S174" s="179">
        <v>0</v>
      </c>
      <c r="T174" s="179">
        <v>4678.93</v>
      </c>
      <c r="U174" s="179">
        <v>0</v>
      </c>
      <c r="V174" s="179">
        <v>4678.93</v>
      </c>
      <c r="W174" s="179">
        <v>9.5458000000000001E-2</v>
      </c>
      <c r="X174" s="179">
        <v>2.2000000000000001E-3</v>
      </c>
      <c r="Y174" s="181">
        <v>50185.06</v>
      </c>
      <c r="Z174" s="181">
        <v>0</v>
      </c>
    </row>
    <row r="175" spans="1:26">
      <c r="A175" s="175" t="s">
        <v>873</v>
      </c>
      <c r="B175" s="176" t="s">
        <v>149</v>
      </c>
      <c r="C175" s="176" t="s">
        <v>150</v>
      </c>
      <c r="D175" s="177" t="s">
        <v>798</v>
      </c>
      <c r="E175" s="178">
        <v>100.0048</v>
      </c>
      <c r="F175" s="178">
        <v>100.04599578</v>
      </c>
      <c r="G175" s="179">
        <v>0</v>
      </c>
      <c r="H175" s="179">
        <v>4.119478E-2</v>
      </c>
      <c r="I175" s="180">
        <v>100.0048</v>
      </c>
      <c r="J175" s="179">
        <v>4.119478E-2</v>
      </c>
      <c r="K175" s="179">
        <v>4.119478E-2</v>
      </c>
      <c r="L175" s="179">
        <v>0</v>
      </c>
      <c r="M175" s="179">
        <v>0</v>
      </c>
      <c r="N175" s="179">
        <v>2.0699999999999998</v>
      </c>
      <c r="O175" s="179">
        <v>0</v>
      </c>
      <c r="P175" s="179">
        <v>0</v>
      </c>
      <c r="Q175" s="179">
        <v>0</v>
      </c>
      <c r="R175" s="179">
        <v>50.222000000000001</v>
      </c>
      <c r="S175" s="179">
        <v>0</v>
      </c>
      <c r="T175" s="179">
        <v>2.0699999999999998</v>
      </c>
      <c r="U175" s="179">
        <v>0</v>
      </c>
      <c r="V175" s="179">
        <v>2.0699999999999998</v>
      </c>
      <c r="W175" s="179">
        <v>4.5995000000000001E-2</v>
      </c>
      <c r="X175" s="179">
        <v>4.7000000000000002E-3</v>
      </c>
      <c r="Y175" s="181">
        <v>50.222000000000001</v>
      </c>
      <c r="Z175" s="181">
        <v>0</v>
      </c>
    </row>
    <row r="176" spans="1:26">
      <c r="A176" s="175" t="s">
        <v>873</v>
      </c>
      <c r="B176" s="176" t="s">
        <v>159</v>
      </c>
      <c r="C176" s="176" t="s">
        <v>160</v>
      </c>
      <c r="D176" s="177" t="s">
        <v>798</v>
      </c>
      <c r="E176" s="178">
        <v>100.00279999999999</v>
      </c>
      <c r="F176" s="178">
        <v>100.09753621999999</v>
      </c>
      <c r="G176" s="179">
        <v>0</v>
      </c>
      <c r="H176" s="179">
        <v>9.4735219999999995E-2</v>
      </c>
      <c r="I176" s="180">
        <v>100.00279999999999</v>
      </c>
      <c r="J176" s="179">
        <v>9.4735219999999995E-2</v>
      </c>
      <c r="K176" s="179">
        <v>9.4735219999999995E-2</v>
      </c>
      <c r="L176" s="179">
        <v>0</v>
      </c>
      <c r="M176" s="179">
        <v>0</v>
      </c>
      <c r="N176" s="179">
        <v>302.18</v>
      </c>
      <c r="O176" s="179">
        <v>0</v>
      </c>
      <c r="P176" s="179">
        <v>0</v>
      </c>
      <c r="Q176" s="179">
        <v>0</v>
      </c>
      <c r="R176" s="179">
        <v>3189.6869999999999</v>
      </c>
      <c r="S176" s="179">
        <v>0</v>
      </c>
      <c r="T176" s="179">
        <v>302.18</v>
      </c>
      <c r="U176" s="179">
        <v>0</v>
      </c>
      <c r="V176" s="179">
        <v>302.18</v>
      </c>
      <c r="W176" s="179">
        <v>9.5959000000000003E-2</v>
      </c>
      <c r="X176" s="179">
        <v>1.1999999999999999E-3</v>
      </c>
      <c r="Y176" s="181">
        <v>3189.6869999999999</v>
      </c>
      <c r="Z176" s="181">
        <v>0</v>
      </c>
    </row>
    <row r="177" spans="1:26">
      <c r="A177" s="175" t="s">
        <v>874</v>
      </c>
      <c r="B177" s="176" t="s">
        <v>151</v>
      </c>
      <c r="C177" s="176" t="s">
        <v>152</v>
      </c>
      <c r="D177" s="177" t="s">
        <v>798</v>
      </c>
      <c r="E177" s="178">
        <v>100.02</v>
      </c>
      <c r="F177" s="178">
        <v>100.03220555999999</v>
      </c>
      <c r="G177" s="179">
        <v>0</v>
      </c>
      <c r="H177" s="179">
        <v>1.220456E-2</v>
      </c>
      <c r="I177" s="180">
        <v>100.02</v>
      </c>
      <c r="J177" s="179">
        <v>1.220456E-2</v>
      </c>
      <c r="K177" s="179">
        <v>1.220456E-2</v>
      </c>
      <c r="L177" s="179">
        <v>0</v>
      </c>
      <c r="M177" s="179">
        <v>0</v>
      </c>
      <c r="N177" s="179">
        <v>132.37</v>
      </c>
      <c r="O177" s="179">
        <v>0</v>
      </c>
      <c r="P177" s="179">
        <v>0</v>
      </c>
      <c r="Q177" s="179">
        <v>0</v>
      </c>
      <c r="R177" s="179">
        <v>10845.642</v>
      </c>
      <c r="S177" s="179">
        <v>0</v>
      </c>
      <c r="T177" s="179">
        <v>132.37</v>
      </c>
      <c r="U177" s="179">
        <v>0</v>
      </c>
      <c r="V177" s="179">
        <v>132.37</v>
      </c>
      <c r="W177" s="179">
        <v>3.0627999999999999E-2</v>
      </c>
      <c r="X177" s="179">
        <v>1.84E-2</v>
      </c>
      <c r="Y177" s="181">
        <v>10845.642</v>
      </c>
      <c r="Z177" s="181">
        <v>0</v>
      </c>
    </row>
    <row r="178" spans="1:26">
      <c r="A178" s="175" t="s">
        <v>874</v>
      </c>
      <c r="B178" s="176" t="s">
        <v>149</v>
      </c>
      <c r="C178" s="176" t="s">
        <v>150</v>
      </c>
      <c r="D178" s="177" t="s">
        <v>798</v>
      </c>
      <c r="E178" s="178">
        <v>100.0183</v>
      </c>
      <c r="F178" s="178">
        <v>100.0307174</v>
      </c>
      <c r="G178" s="179">
        <v>0</v>
      </c>
      <c r="H178" s="179">
        <v>1.2416399999999999E-2</v>
      </c>
      <c r="I178" s="180">
        <v>100.0183</v>
      </c>
      <c r="J178" s="179">
        <v>1.2416399999999999E-2</v>
      </c>
      <c r="K178" s="179">
        <v>1.2416399999999999E-2</v>
      </c>
      <c r="L178" s="179">
        <v>0</v>
      </c>
      <c r="M178" s="179">
        <v>0</v>
      </c>
      <c r="N178" s="179">
        <v>0.63</v>
      </c>
      <c r="O178" s="179">
        <v>0</v>
      </c>
      <c r="P178" s="179">
        <v>0</v>
      </c>
      <c r="Q178" s="179">
        <v>0</v>
      </c>
      <c r="R178" s="179">
        <v>50.46</v>
      </c>
      <c r="S178" s="179">
        <v>0</v>
      </c>
      <c r="T178" s="179">
        <v>0.63</v>
      </c>
      <c r="U178" s="179">
        <v>0</v>
      </c>
      <c r="V178" s="179">
        <v>0.63</v>
      </c>
      <c r="W178" s="179">
        <v>3.0717000000000001E-2</v>
      </c>
      <c r="X178" s="179">
        <v>1.8200000000000001E-2</v>
      </c>
      <c r="Y178" s="181">
        <v>50.46</v>
      </c>
      <c r="Z178" s="181">
        <v>0</v>
      </c>
    </row>
    <row r="179" spans="1:26">
      <c r="A179" s="175" t="s">
        <v>875</v>
      </c>
      <c r="B179" s="176" t="s">
        <v>151</v>
      </c>
      <c r="C179" s="176" t="s">
        <v>152</v>
      </c>
      <c r="D179" s="177" t="s">
        <v>798</v>
      </c>
      <c r="E179" s="178">
        <v>100.02</v>
      </c>
      <c r="F179" s="178">
        <v>100.03789067</v>
      </c>
      <c r="G179" s="179">
        <v>0</v>
      </c>
      <c r="H179" s="179">
        <v>1.788967E-2</v>
      </c>
      <c r="I179" s="180">
        <v>100.02</v>
      </c>
      <c r="J179" s="179">
        <v>1.788967E-2</v>
      </c>
      <c r="K179" s="179">
        <v>1.788967E-2</v>
      </c>
      <c r="L179" s="179">
        <v>0</v>
      </c>
      <c r="M179" s="179">
        <v>0</v>
      </c>
      <c r="N179" s="179">
        <v>782.37</v>
      </c>
      <c r="O179" s="179">
        <v>0</v>
      </c>
      <c r="P179" s="179">
        <v>0</v>
      </c>
      <c r="Q179" s="179">
        <v>0</v>
      </c>
      <c r="R179" s="179">
        <v>43733.197</v>
      </c>
      <c r="S179" s="179">
        <v>0</v>
      </c>
      <c r="T179" s="179">
        <v>782.37</v>
      </c>
      <c r="U179" s="179">
        <v>0</v>
      </c>
      <c r="V179" s="179">
        <v>782.37</v>
      </c>
      <c r="W179" s="179">
        <v>3.6313999999999999E-2</v>
      </c>
      <c r="X179" s="179">
        <v>1.84E-2</v>
      </c>
      <c r="Y179" s="181">
        <v>43733.197</v>
      </c>
      <c r="Z179" s="181">
        <v>0</v>
      </c>
    </row>
    <row r="180" spans="1:26">
      <c r="A180" s="175" t="s">
        <v>875</v>
      </c>
      <c r="B180" s="176" t="s">
        <v>149</v>
      </c>
      <c r="C180" s="176" t="s">
        <v>150</v>
      </c>
      <c r="D180" s="177" t="s">
        <v>798</v>
      </c>
      <c r="E180" s="178">
        <v>100.0183</v>
      </c>
      <c r="F180" s="178">
        <v>100.03652085</v>
      </c>
      <c r="G180" s="179">
        <v>0</v>
      </c>
      <c r="H180" s="179">
        <v>1.8219849999999999E-2</v>
      </c>
      <c r="I180" s="180">
        <v>100.0183</v>
      </c>
      <c r="J180" s="179">
        <v>1.8219849999999999E-2</v>
      </c>
      <c r="K180" s="179">
        <v>1.8219849999999999E-2</v>
      </c>
      <c r="L180" s="179">
        <v>0</v>
      </c>
      <c r="M180" s="179">
        <v>0</v>
      </c>
      <c r="N180" s="179">
        <v>0.92</v>
      </c>
      <c r="O180" s="179">
        <v>0</v>
      </c>
      <c r="P180" s="179">
        <v>0</v>
      </c>
      <c r="Q180" s="179">
        <v>0</v>
      </c>
      <c r="R180" s="179">
        <v>50.655999999999999</v>
      </c>
      <c r="S180" s="179">
        <v>0</v>
      </c>
      <c r="T180" s="179">
        <v>0.92</v>
      </c>
      <c r="U180" s="179">
        <v>0</v>
      </c>
      <c r="V180" s="179">
        <v>0.92</v>
      </c>
      <c r="W180" s="179">
        <v>3.6519999999999997E-2</v>
      </c>
      <c r="X180" s="179">
        <v>1.8200000000000001E-2</v>
      </c>
      <c r="Y180" s="181">
        <v>50.655999999999999</v>
      </c>
      <c r="Z180" s="181">
        <v>0</v>
      </c>
    </row>
    <row r="181" spans="1:26">
      <c r="A181" s="175" t="s">
        <v>876</v>
      </c>
      <c r="B181" s="176" t="s">
        <v>151</v>
      </c>
      <c r="C181" s="176" t="s">
        <v>152</v>
      </c>
      <c r="D181" s="177" t="s">
        <v>798</v>
      </c>
      <c r="E181" s="178">
        <v>100.00020000000001</v>
      </c>
      <c r="F181" s="178">
        <v>100.01406041</v>
      </c>
      <c r="G181" s="179">
        <v>0</v>
      </c>
      <c r="H181" s="179">
        <v>1.3859410000000001E-2</v>
      </c>
      <c r="I181" s="180">
        <v>100.00020000000001</v>
      </c>
      <c r="J181" s="179">
        <v>1.3859410000000001E-2</v>
      </c>
      <c r="K181" s="179">
        <v>1.3859410000000001E-2</v>
      </c>
      <c r="L181" s="179">
        <v>0</v>
      </c>
      <c r="M181" s="179">
        <v>0</v>
      </c>
      <c r="N181" s="179">
        <v>22.07</v>
      </c>
      <c r="O181" s="179">
        <v>0</v>
      </c>
      <c r="P181" s="179">
        <v>0</v>
      </c>
      <c r="Q181" s="179">
        <v>0</v>
      </c>
      <c r="R181" s="179">
        <v>1592.414</v>
      </c>
      <c r="S181" s="179">
        <v>0</v>
      </c>
      <c r="T181" s="179">
        <v>22.07</v>
      </c>
      <c r="U181" s="179">
        <v>0</v>
      </c>
      <c r="V181" s="179">
        <v>22.07</v>
      </c>
      <c r="W181" s="179">
        <v>1.406E-2</v>
      </c>
      <c r="X181" s="179">
        <v>2.0000000000000001E-4</v>
      </c>
      <c r="Y181" s="181">
        <v>1592.414</v>
      </c>
      <c r="Z181" s="181">
        <v>0</v>
      </c>
    </row>
    <row r="182" spans="1:26">
      <c r="A182" s="175" t="s">
        <v>876</v>
      </c>
      <c r="B182" s="176" t="s">
        <v>149</v>
      </c>
      <c r="C182" s="176" t="s">
        <v>150</v>
      </c>
      <c r="D182" s="177" t="s">
        <v>798</v>
      </c>
      <c r="E182" s="178">
        <v>100.00020000000001</v>
      </c>
      <c r="F182" s="178">
        <v>100.0143928</v>
      </c>
      <c r="G182" s="179">
        <v>0</v>
      </c>
      <c r="H182" s="179">
        <v>1.4191799999999999E-2</v>
      </c>
      <c r="I182" s="180">
        <v>100.00020000000001</v>
      </c>
      <c r="J182" s="179">
        <v>1.4191799999999999E-2</v>
      </c>
      <c r="K182" s="179">
        <v>1.4191799999999999E-2</v>
      </c>
      <c r="L182" s="179">
        <v>0</v>
      </c>
      <c r="M182" s="179">
        <v>0</v>
      </c>
      <c r="N182" s="179">
        <v>0.71</v>
      </c>
      <c r="O182" s="179">
        <v>0</v>
      </c>
      <c r="P182" s="179">
        <v>0</v>
      </c>
      <c r="Q182" s="179">
        <v>0</v>
      </c>
      <c r="R182" s="179">
        <v>50.024999999999999</v>
      </c>
      <c r="S182" s="179">
        <v>0</v>
      </c>
      <c r="T182" s="179">
        <v>0.71</v>
      </c>
      <c r="U182" s="179">
        <v>0</v>
      </c>
      <c r="V182" s="179">
        <v>0.71</v>
      </c>
      <c r="W182" s="179">
        <v>1.4392E-2</v>
      </c>
      <c r="X182" s="179">
        <v>1E-4</v>
      </c>
      <c r="Y182" s="181">
        <v>50.024999999999999</v>
      </c>
      <c r="Z182" s="181">
        <v>0</v>
      </c>
    </row>
    <row r="183" spans="1:26">
      <c r="A183" s="175" t="s">
        <v>877</v>
      </c>
      <c r="B183" s="176" t="s">
        <v>151</v>
      </c>
      <c r="C183" s="176" t="s">
        <v>152</v>
      </c>
      <c r="D183" s="177" t="s">
        <v>798</v>
      </c>
      <c r="E183" s="178">
        <v>100.00409999999999</v>
      </c>
      <c r="F183" s="178">
        <v>100.01790683</v>
      </c>
      <c r="G183" s="179">
        <v>0</v>
      </c>
      <c r="H183" s="179">
        <v>1.380583E-2</v>
      </c>
      <c r="I183" s="180">
        <v>100.00409999999999</v>
      </c>
      <c r="J183" s="179">
        <v>1.380583E-2</v>
      </c>
      <c r="K183" s="179">
        <v>1.380583E-2</v>
      </c>
      <c r="L183" s="179">
        <v>0</v>
      </c>
      <c r="M183" s="179">
        <v>0</v>
      </c>
      <c r="N183" s="179">
        <v>160.38</v>
      </c>
      <c r="O183" s="179">
        <v>0</v>
      </c>
      <c r="P183" s="179">
        <v>0</v>
      </c>
      <c r="Q183" s="179">
        <v>0</v>
      </c>
      <c r="R183" s="179">
        <v>11616.798000000001</v>
      </c>
      <c r="S183" s="179">
        <v>0</v>
      </c>
      <c r="T183" s="179">
        <v>160.38</v>
      </c>
      <c r="U183" s="179">
        <v>0</v>
      </c>
      <c r="V183" s="179">
        <v>160.38</v>
      </c>
      <c r="W183" s="179">
        <v>1.6768999999999999E-2</v>
      </c>
      <c r="X183" s="179">
        <v>2.8999999999999998E-3</v>
      </c>
      <c r="Y183" s="181">
        <v>11616.798000000001</v>
      </c>
      <c r="Z183" s="181">
        <v>0</v>
      </c>
    </row>
    <row r="184" spans="1:26">
      <c r="A184" s="175" t="s">
        <v>877</v>
      </c>
      <c r="B184" s="176" t="s">
        <v>149</v>
      </c>
      <c r="C184" s="176" t="s">
        <v>150</v>
      </c>
      <c r="D184" s="177" t="s">
        <v>798</v>
      </c>
      <c r="E184" s="178">
        <v>100.0048</v>
      </c>
      <c r="F184" s="178">
        <v>100.01890811</v>
      </c>
      <c r="G184" s="179">
        <v>0</v>
      </c>
      <c r="H184" s="179">
        <v>1.4107110000000001E-2</v>
      </c>
      <c r="I184" s="180">
        <v>100.0048</v>
      </c>
      <c r="J184" s="179">
        <v>1.4107110000000001E-2</v>
      </c>
      <c r="K184" s="179">
        <v>1.4107110000000001E-2</v>
      </c>
      <c r="L184" s="179">
        <v>0</v>
      </c>
      <c r="M184" s="179">
        <v>0</v>
      </c>
      <c r="N184" s="179">
        <v>0.71</v>
      </c>
      <c r="O184" s="179">
        <v>0</v>
      </c>
      <c r="P184" s="179">
        <v>0</v>
      </c>
      <c r="Q184" s="179">
        <v>0</v>
      </c>
      <c r="R184" s="179">
        <v>50.243000000000002</v>
      </c>
      <c r="S184" s="179">
        <v>0</v>
      </c>
      <c r="T184" s="179">
        <v>0.71</v>
      </c>
      <c r="U184" s="179">
        <v>0</v>
      </c>
      <c r="V184" s="179">
        <v>0.71</v>
      </c>
      <c r="W184" s="179">
        <v>1.8908000000000001E-2</v>
      </c>
      <c r="X184" s="179">
        <v>4.7000000000000002E-3</v>
      </c>
      <c r="Y184" s="181">
        <v>50.243000000000002</v>
      </c>
      <c r="Z184" s="181">
        <v>0</v>
      </c>
    </row>
    <row r="185" spans="1:26">
      <c r="A185" s="175" t="s">
        <v>878</v>
      </c>
      <c r="B185" s="176" t="s">
        <v>151</v>
      </c>
      <c r="C185" s="176" t="s">
        <v>152</v>
      </c>
      <c r="D185" s="177" t="s">
        <v>798</v>
      </c>
      <c r="E185" s="178">
        <v>100.02</v>
      </c>
      <c r="F185" s="178">
        <v>100.03374522</v>
      </c>
      <c r="G185" s="179">
        <v>0</v>
      </c>
      <c r="H185" s="179">
        <v>1.374422E-2</v>
      </c>
      <c r="I185" s="180">
        <v>100.02</v>
      </c>
      <c r="J185" s="179">
        <v>1.374422E-2</v>
      </c>
      <c r="K185" s="179">
        <v>1.374422E-2</v>
      </c>
      <c r="L185" s="179">
        <v>0</v>
      </c>
      <c r="M185" s="179">
        <v>0</v>
      </c>
      <c r="N185" s="179">
        <v>149.08000000000001</v>
      </c>
      <c r="O185" s="179">
        <v>0</v>
      </c>
      <c r="P185" s="179">
        <v>0</v>
      </c>
      <c r="Q185" s="179">
        <v>0</v>
      </c>
      <c r="R185" s="179">
        <v>10846.87</v>
      </c>
      <c r="S185" s="179">
        <v>0</v>
      </c>
      <c r="T185" s="179">
        <v>149.08000000000001</v>
      </c>
      <c r="U185" s="179">
        <v>0</v>
      </c>
      <c r="V185" s="179">
        <v>149.08000000000001</v>
      </c>
      <c r="W185" s="179">
        <v>3.2168000000000002E-2</v>
      </c>
      <c r="X185" s="179">
        <v>1.84E-2</v>
      </c>
      <c r="Y185" s="181">
        <v>10846.87</v>
      </c>
      <c r="Z185" s="181">
        <v>0</v>
      </c>
    </row>
    <row r="186" spans="1:26">
      <c r="A186" s="175" t="s">
        <v>878</v>
      </c>
      <c r="B186" s="176" t="s">
        <v>149</v>
      </c>
      <c r="C186" s="176" t="s">
        <v>150</v>
      </c>
      <c r="D186" s="177" t="s">
        <v>798</v>
      </c>
      <c r="E186" s="178">
        <v>100.0183</v>
      </c>
      <c r="F186" s="178">
        <v>100.03229897</v>
      </c>
      <c r="G186" s="179">
        <v>0</v>
      </c>
      <c r="H186" s="179">
        <v>1.399797E-2</v>
      </c>
      <c r="I186" s="180">
        <v>100.0183</v>
      </c>
      <c r="J186" s="179">
        <v>1.399797E-2</v>
      </c>
      <c r="K186" s="179">
        <v>1.399797E-2</v>
      </c>
      <c r="L186" s="179">
        <v>0</v>
      </c>
      <c r="M186" s="179">
        <v>0</v>
      </c>
      <c r="N186" s="179">
        <v>0.71</v>
      </c>
      <c r="O186" s="179">
        <v>0</v>
      </c>
      <c r="P186" s="179">
        <v>0</v>
      </c>
      <c r="Q186" s="179">
        <v>0</v>
      </c>
      <c r="R186" s="179">
        <v>50.466000000000001</v>
      </c>
      <c r="S186" s="179">
        <v>0</v>
      </c>
      <c r="T186" s="179">
        <v>0.71</v>
      </c>
      <c r="U186" s="179">
        <v>0</v>
      </c>
      <c r="V186" s="179">
        <v>0.71</v>
      </c>
      <c r="W186" s="179">
        <v>3.2298E-2</v>
      </c>
      <c r="X186" s="179">
        <v>1.8200000000000001E-2</v>
      </c>
      <c r="Y186" s="181">
        <v>50.466000000000001</v>
      </c>
      <c r="Z186" s="181">
        <v>0</v>
      </c>
    </row>
    <row r="187" spans="1:26">
      <c r="A187" s="175" t="s">
        <v>879</v>
      </c>
      <c r="B187" s="176" t="s">
        <v>151</v>
      </c>
      <c r="C187" s="176" t="s">
        <v>152</v>
      </c>
      <c r="D187" s="177" t="s">
        <v>798</v>
      </c>
      <c r="E187" s="178">
        <v>100.02</v>
      </c>
      <c r="F187" s="178">
        <v>100.03934129</v>
      </c>
      <c r="G187" s="179">
        <v>0</v>
      </c>
      <c r="H187" s="179">
        <v>1.934029E-2</v>
      </c>
      <c r="I187" s="180">
        <v>100.02</v>
      </c>
      <c r="J187" s="179">
        <v>1.934029E-2</v>
      </c>
      <c r="K187" s="179">
        <v>1.934029E-2</v>
      </c>
      <c r="L187" s="179">
        <v>0</v>
      </c>
      <c r="M187" s="179">
        <v>0</v>
      </c>
      <c r="N187" s="179">
        <v>840.84</v>
      </c>
      <c r="O187" s="179">
        <v>0</v>
      </c>
      <c r="P187" s="179">
        <v>0</v>
      </c>
      <c r="Q187" s="179">
        <v>0</v>
      </c>
      <c r="R187" s="179">
        <v>43475.947</v>
      </c>
      <c r="S187" s="179">
        <v>0</v>
      </c>
      <c r="T187" s="179">
        <v>840.84</v>
      </c>
      <c r="U187" s="179">
        <v>0</v>
      </c>
      <c r="V187" s="179">
        <v>840.84</v>
      </c>
      <c r="W187" s="179">
        <v>3.7765E-2</v>
      </c>
      <c r="X187" s="179">
        <v>1.84E-2</v>
      </c>
      <c r="Y187" s="181">
        <v>43475.947</v>
      </c>
      <c r="Z187" s="181">
        <v>0</v>
      </c>
    </row>
    <row r="188" spans="1:26">
      <c r="A188" s="175" t="s">
        <v>879</v>
      </c>
      <c r="B188" s="176" t="s">
        <v>149</v>
      </c>
      <c r="C188" s="176" t="s">
        <v>150</v>
      </c>
      <c r="D188" s="177" t="s">
        <v>798</v>
      </c>
      <c r="E188" s="178">
        <v>100.0183</v>
      </c>
      <c r="F188" s="178">
        <v>100.03809336</v>
      </c>
      <c r="G188" s="179">
        <v>0</v>
      </c>
      <c r="H188" s="179">
        <v>1.9792359999999998E-2</v>
      </c>
      <c r="I188" s="180">
        <v>100.0183</v>
      </c>
      <c r="J188" s="179">
        <v>1.9792359999999998E-2</v>
      </c>
      <c r="K188" s="179">
        <v>1.9792359999999998E-2</v>
      </c>
      <c r="L188" s="179">
        <v>0</v>
      </c>
      <c r="M188" s="179">
        <v>0</v>
      </c>
      <c r="N188" s="179">
        <v>1</v>
      </c>
      <c r="O188" s="179">
        <v>0</v>
      </c>
      <c r="P188" s="179">
        <v>0</v>
      </c>
      <c r="Q188" s="179">
        <v>0</v>
      </c>
      <c r="R188" s="179">
        <v>50.664999999999999</v>
      </c>
      <c r="S188" s="179">
        <v>0</v>
      </c>
      <c r="T188" s="179">
        <v>1</v>
      </c>
      <c r="U188" s="179">
        <v>0</v>
      </c>
      <c r="V188" s="179">
        <v>1</v>
      </c>
      <c r="W188" s="179">
        <v>3.8093000000000002E-2</v>
      </c>
      <c r="X188" s="179">
        <v>1.8200000000000001E-2</v>
      </c>
      <c r="Y188" s="181">
        <v>50.664999999999999</v>
      </c>
      <c r="Z188" s="181">
        <v>0</v>
      </c>
    </row>
    <row r="189" spans="1:26">
      <c r="A189" s="175" t="s">
        <v>880</v>
      </c>
      <c r="B189" s="176" t="s">
        <v>151</v>
      </c>
      <c r="C189" s="176" t="s">
        <v>152</v>
      </c>
      <c r="D189" s="177" t="s">
        <v>798</v>
      </c>
      <c r="E189" s="178">
        <v>100.00409999999999</v>
      </c>
      <c r="F189" s="178">
        <v>100.01785357999999</v>
      </c>
      <c r="G189" s="179">
        <v>0</v>
      </c>
      <c r="H189" s="179">
        <v>1.375258E-2</v>
      </c>
      <c r="I189" s="180">
        <v>100.00409999999999</v>
      </c>
      <c r="J189" s="179">
        <v>1.375258E-2</v>
      </c>
      <c r="K189" s="179">
        <v>1.375258E-2</v>
      </c>
      <c r="L189" s="179">
        <v>0</v>
      </c>
      <c r="M189" s="179">
        <v>0</v>
      </c>
      <c r="N189" s="179">
        <v>159.78</v>
      </c>
      <c r="O189" s="179">
        <v>0</v>
      </c>
      <c r="P189" s="179">
        <v>0</v>
      </c>
      <c r="Q189" s="179">
        <v>0</v>
      </c>
      <c r="R189" s="179">
        <v>11618.401</v>
      </c>
      <c r="S189" s="179">
        <v>0</v>
      </c>
      <c r="T189" s="179">
        <v>159.78</v>
      </c>
      <c r="U189" s="179">
        <v>0</v>
      </c>
      <c r="V189" s="179">
        <v>159.78</v>
      </c>
      <c r="W189" s="179">
        <v>1.6698000000000001E-2</v>
      </c>
      <c r="X189" s="179">
        <v>2.8999999999999998E-3</v>
      </c>
      <c r="Y189" s="181">
        <v>11618.401</v>
      </c>
      <c r="Z189" s="181">
        <v>0</v>
      </c>
    </row>
    <row r="190" spans="1:26">
      <c r="A190" s="175" t="s">
        <v>880</v>
      </c>
      <c r="B190" s="176" t="s">
        <v>149</v>
      </c>
      <c r="C190" s="176" t="s">
        <v>150</v>
      </c>
      <c r="D190" s="177" t="s">
        <v>798</v>
      </c>
      <c r="E190" s="178">
        <v>100.0048</v>
      </c>
      <c r="F190" s="178">
        <v>100.01890547000001</v>
      </c>
      <c r="G190" s="179">
        <v>0</v>
      </c>
      <c r="H190" s="179">
        <v>1.4104469999999999E-2</v>
      </c>
      <c r="I190" s="180">
        <v>100.0048</v>
      </c>
      <c r="J190" s="179">
        <v>1.4104469999999999E-2</v>
      </c>
      <c r="K190" s="179">
        <v>1.4104469999999999E-2</v>
      </c>
      <c r="L190" s="179">
        <v>0</v>
      </c>
      <c r="M190" s="179">
        <v>0</v>
      </c>
      <c r="N190" s="179">
        <v>0.71</v>
      </c>
      <c r="O190" s="179">
        <v>0</v>
      </c>
      <c r="P190" s="179">
        <v>0</v>
      </c>
      <c r="Q190" s="179">
        <v>0</v>
      </c>
      <c r="R190" s="179">
        <v>50.25</v>
      </c>
      <c r="S190" s="179">
        <v>0</v>
      </c>
      <c r="T190" s="179">
        <v>0.71</v>
      </c>
      <c r="U190" s="179">
        <v>0</v>
      </c>
      <c r="V190" s="179">
        <v>0.71</v>
      </c>
      <c r="W190" s="179">
        <v>1.8887000000000001E-2</v>
      </c>
      <c r="X190" s="179">
        <v>4.7000000000000002E-3</v>
      </c>
      <c r="Y190" s="181">
        <v>50.25</v>
      </c>
      <c r="Z190" s="181">
        <v>0</v>
      </c>
    </row>
    <row r="191" spans="1:26">
      <c r="A191" s="175" t="s">
        <v>881</v>
      </c>
      <c r="B191" s="176" t="s">
        <v>151</v>
      </c>
      <c r="C191" s="176" t="s">
        <v>152</v>
      </c>
      <c r="D191" s="177" t="s">
        <v>798</v>
      </c>
      <c r="E191" s="178">
        <v>100.00020000000001</v>
      </c>
      <c r="F191" s="178">
        <v>100.03523724999999</v>
      </c>
      <c r="G191" s="179">
        <v>0</v>
      </c>
      <c r="H191" s="179">
        <v>3.4523999999999999E-2</v>
      </c>
      <c r="I191" s="180">
        <v>100.00069999999999</v>
      </c>
      <c r="J191" s="179">
        <v>3.4523999999999999E-2</v>
      </c>
      <c r="K191" s="179">
        <v>3.4523999999999999E-2</v>
      </c>
      <c r="L191" s="179">
        <v>0</v>
      </c>
      <c r="M191" s="179">
        <v>0</v>
      </c>
      <c r="N191" s="179">
        <v>54.98</v>
      </c>
      <c r="O191" s="179">
        <v>0</v>
      </c>
      <c r="P191" s="179">
        <v>0</v>
      </c>
      <c r="Q191" s="179">
        <v>0</v>
      </c>
      <c r="R191" s="179">
        <v>1592.633</v>
      </c>
      <c r="S191" s="179">
        <v>0</v>
      </c>
      <c r="T191" s="179">
        <v>54.98</v>
      </c>
      <c r="U191" s="179">
        <v>0</v>
      </c>
      <c r="V191" s="179">
        <v>54.98</v>
      </c>
      <c r="W191" s="179">
        <v>3.4525E-2</v>
      </c>
      <c r="X191" s="179">
        <v>0</v>
      </c>
      <c r="Y191" s="181">
        <v>1592.633</v>
      </c>
      <c r="Z191" s="181">
        <v>0</v>
      </c>
    </row>
    <row r="192" spans="1:26">
      <c r="A192" s="175" t="s">
        <v>881</v>
      </c>
      <c r="B192" s="176" t="s">
        <v>149</v>
      </c>
      <c r="C192" s="176" t="s">
        <v>150</v>
      </c>
      <c r="D192" s="177" t="s">
        <v>798</v>
      </c>
      <c r="E192" s="178">
        <v>100.00020000000001</v>
      </c>
      <c r="F192" s="178">
        <v>100.0357771</v>
      </c>
      <c r="G192" s="179">
        <v>0</v>
      </c>
      <c r="H192" s="179">
        <v>3.5063999999999998E-2</v>
      </c>
      <c r="I192" s="180">
        <v>100.0008</v>
      </c>
      <c r="J192" s="179">
        <v>3.5063999999999998E-2</v>
      </c>
      <c r="K192" s="179">
        <v>3.5063999999999998E-2</v>
      </c>
      <c r="L192" s="179">
        <v>0</v>
      </c>
      <c r="M192" s="179">
        <v>0</v>
      </c>
      <c r="N192" s="179">
        <v>1.75</v>
      </c>
      <c r="O192" s="179">
        <v>0</v>
      </c>
      <c r="P192" s="179">
        <v>0</v>
      </c>
      <c r="Q192" s="179">
        <v>0</v>
      </c>
      <c r="R192" s="179">
        <v>50.031999999999996</v>
      </c>
      <c r="S192" s="179">
        <v>0</v>
      </c>
      <c r="T192" s="179">
        <v>1.75</v>
      </c>
      <c r="U192" s="179">
        <v>0</v>
      </c>
      <c r="V192" s="179">
        <v>1.75</v>
      </c>
      <c r="W192" s="179">
        <v>3.5064999999999999E-2</v>
      </c>
      <c r="X192" s="179">
        <v>0</v>
      </c>
      <c r="Y192" s="181">
        <v>50.031999999999996</v>
      </c>
      <c r="Z192" s="181">
        <v>0</v>
      </c>
    </row>
    <row r="193" spans="1:26">
      <c r="A193" s="175" t="s">
        <v>882</v>
      </c>
      <c r="B193" s="176" t="s">
        <v>151</v>
      </c>
      <c r="C193" s="176" t="s">
        <v>152</v>
      </c>
      <c r="D193" s="177" t="s">
        <v>798</v>
      </c>
      <c r="E193" s="178">
        <v>100.00409999999999</v>
      </c>
      <c r="F193" s="178">
        <v>100.01969238</v>
      </c>
      <c r="G193" s="179">
        <v>0</v>
      </c>
      <c r="H193" s="179">
        <v>1.559138E-2</v>
      </c>
      <c r="I193" s="180">
        <v>100.00409999999999</v>
      </c>
      <c r="J193" s="179">
        <v>1.559138E-2</v>
      </c>
      <c r="K193" s="179">
        <v>1.559138E-2</v>
      </c>
      <c r="L193" s="179">
        <v>0</v>
      </c>
      <c r="M193" s="179">
        <v>0</v>
      </c>
      <c r="N193" s="179">
        <v>180.94</v>
      </c>
      <c r="O193" s="179">
        <v>0</v>
      </c>
      <c r="P193" s="179">
        <v>0</v>
      </c>
      <c r="Q193" s="179">
        <v>0</v>
      </c>
      <c r="R193" s="179">
        <v>11604.998</v>
      </c>
      <c r="S193" s="179">
        <v>0</v>
      </c>
      <c r="T193" s="179">
        <v>180.94</v>
      </c>
      <c r="U193" s="179">
        <v>0</v>
      </c>
      <c r="V193" s="179">
        <v>180.94</v>
      </c>
      <c r="W193" s="179">
        <v>1.7187000000000001E-2</v>
      </c>
      <c r="X193" s="179">
        <v>1.5E-3</v>
      </c>
      <c r="Y193" s="181">
        <v>11604.998</v>
      </c>
      <c r="Z193" s="181">
        <v>0</v>
      </c>
    </row>
    <row r="194" spans="1:26">
      <c r="A194" s="175" t="s">
        <v>882</v>
      </c>
      <c r="B194" s="176" t="s">
        <v>149</v>
      </c>
      <c r="C194" s="176" t="s">
        <v>150</v>
      </c>
      <c r="D194" s="177" t="s">
        <v>798</v>
      </c>
      <c r="E194" s="178">
        <v>100.0048</v>
      </c>
      <c r="F194" s="178">
        <v>100.02069363</v>
      </c>
      <c r="G194" s="179">
        <v>0</v>
      </c>
      <c r="H194" s="179">
        <v>1.5892630000000001E-2</v>
      </c>
      <c r="I194" s="180">
        <v>100.0048</v>
      </c>
      <c r="J194" s="179">
        <v>1.5892630000000001E-2</v>
      </c>
      <c r="K194" s="179">
        <v>1.5892630000000001E-2</v>
      </c>
      <c r="L194" s="179">
        <v>0</v>
      </c>
      <c r="M194" s="179">
        <v>0</v>
      </c>
      <c r="N194" s="179">
        <v>0.8</v>
      </c>
      <c r="O194" s="179">
        <v>0</v>
      </c>
      <c r="P194" s="179">
        <v>0</v>
      </c>
      <c r="Q194" s="179">
        <v>0</v>
      </c>
      <c r="R194" s="179">
        <v>50.256999999999998</v>
      </c>
      <c r="S194" s="179">
        <v>0</v>
      </c>
      <c r="T194" s="179">
        <v>0.8</v>
      </c>
      <c r="U194" s="179">
        <v>0</v>
      </c>
      <c r="V194" s="179">
        <v>0.8</v>
      </c>
      <c r="W194" s="179">
        <v>1.9325999999999999E-2</v>
      </c>
      <c r="X194" s="179">
        <v>3.3999999999999998E-3</v>
      </c>
      <c r="Y194" s="181">
        <v>50.256999999999998</v>
      </c>
      <c r="Z194" s="181">
        <v>0</v>
      </c>
    </row>
    <row r="195" spans="1:26">
      <c r="A195" s="175" t="s">
        <v>883</v>
      </c>
      <c r="B195" s="176" t="s">
        <v>151</v>
      </c>
      <c r="C195" s="176" t="s">
        <v>152</v>
      </c>
      <c r="D195" s="177" t="s">
        <v>798</v>
      </c>
      <c r="E195" s="178">
        <v>100.02</v>
      </c>
      <c r="F195" s="178">
        <v>100.05438042</v>
      </c>
      <c r="G195" s="179">
        <v>0</v>
      </c>
      <c r="H195" s="179">
        <v>3.4379420000000001E-2</v>
      </c>
      <c r="I195" s="180">
        <v>100.02</v>
      </c>
      <c r="J195" s="179">
        <v>3.4379420000000001E-2</v>
      </c>
      <c r="K195" s="179">
        <v>3.4379420000000001E-2</v>
      </c>
      <c r="L195" s="179">
        <v>0</v>
      </c>
      <c r="M195" s="179">
        <v>0</v>
      </c>
      <c r="N195" s="179">
        <v>1494.96</v>
      </c>
      <c r="O195" s="179">
        <v>0</v>
      </c>
      <c r="P195" s="179">
        <v>0</v>
      </c>
      <c r="Q195" s="179">
        <v>0</v>
      </c>
      <c r="R195" s="179">
        <v>43484.220999999998</v>
      </c>
      <c r="S195" s="179">
        <v>0</v>
      </c>
      <c r="T195" s="179">
        <v>1494.96</v>
      </c>
      <c r="U195" s="179">
        <v>0</v>
      </c>
      <c r="V195" s="179">
        <v>1494.96</v>
      </c>
      <c r="W195" s="179">
        <v>5.2803999999999997E-2</v>
      </c>
      <c r="X195" s="179">
        <v>1.84E-2</v>
      </c>
      <c r="Y195" s="181">
        <v>43484.220999999998</v>
      </c>
      <c r="Z195" s="181">
        <v>0</v>
      </c>
    </row>
    <row r="196" spans="1:26">
      <c r="A196" s="175" t="s">
        <v>883</v>
      </c>
      <c r="B196" s="176" t="s">
        <v>149</v>
      </c>
      <c r="C196" s="176" t="s">
        <v>150</v>
      </c>
      <c r="D196" s="177" t="s">
        <v>798</v>
      </c>
      <c r="E196" s="178">
        <v>100.0183</v>
      </c>
      <c r="F196" s="178">
        <v>100.05347805</v>
      </c>
      <c r="G196" s="179">
        <v>0</v>
      </c>
      <c r="H196" s="179">
        <v>3.5177050000000001E-2</v>
      </c>
      <c r="I196" s="180">
        <v>100.0183</v>
      </c>
      <c r="J196" s="179">
        <v>3.5177050000000001E-2</v>
      </c>
      <c r="K196" s="179">
        <v>3.5177050000000001E-2</v>
      </c>
      <c r="L196" s="179">
        <v>0</v>
      </c>
      <c r="M196" s="179">
        <v>0</v>
      </c>
      <c r="N196" s="179">
        <v>1.78</v>
      </c>
      <c r="O196" s="179">
        <v>0</v>
      </c>
      <c r="P196" s="179">
        <v>0</v>
      </c>
      <c r="Q196" s="179">
        <v>0</v>
      </c>
      <c r="R196" s="179">
        <v>50.674999999999997</v>
      </c>
      <c r="S196" s="179">
        <v>0</v>
      </c>
      <c r="T196" s="179">
        <v>1.78</v>
      </c>
      <c r="U196" s="179">
        <v>0</v>
      </c>
      <c r="V196" s="179">
        <v>1.78</v>
      </c>
      <c r="W196" s="179">
        <v>5.3477999999999998E-2</v>
      </c>
      <c r="X196" s="179">
        <v>1.8200000000000001E-2</v>
      </c>
      <c r="Y196" s="181">
        <v>50.674999999999997</v>
      </c>
      <c r="Z196" s="181">
        <v>0</v>
      </c>
    </row>
    <row r="197" spans="1:26">
      <c r="A197" s="175" t="s">
        <v>884</v>
      </c>
      <c r="B197" s="176" t="s">
        <v>151</v>
      </c>
      <c r="C197" s="176" t="s">
        <v>152</v>
      </c>
      <c r="D197" s="177" t="s">
        <v>798</v>
      </c>
      <c r="E197" s="178">
        <v>100.00069999999999</v>
      </c>
      <c r="F197" s="178">
        <v>100.01544081999999</v>
      </c>
      <c r="G197" s="179">
        <v>0</v>
      </c>
      <c r="H197" s="179">
        <v>1.3191E-2</v>
      </c>
      <c r="I197" s="180">
        <v>100.0022</v>
      </c>
      <c r="J197" s="179">
        <v>1.3191E-2</v>
      </c>
      <c r="K197" s="179">
        <v>1.3191E-2</v>
      </c>
      <c r="L197" s="179">
        <v>0</v>
      </c>
      <c r="M197" s="179">
        <v>0</v>
      </c>
      <c r="N197" s="179">
        <v>21.02</v>
      </c>
      <c r="O197" s="179">
        <v>0</v>
      </c>
      <c r="P197" s="179">
        <v>0</v>
      </c>
      <c r="Q197" s="179">
        <v>0</v>
      </c>
      <c r="R197" s="179">
        <v>1593.18</v>
      </c>
      <c r="S197" s="179">
        <v>0</v>
      </c>
      <c r="T197" s="179">
        <v>21.02</v>
      </c>
      <c r="U197" s="179">
        <v>0</v>
      </c>
      <c r="V197" s="179">
        <v>21.02</v>
      </c>
      <c r="W197" s="179">
        <v>1.3192000000000001E-2</v>
      </c>
      <c r="X197" s="179">
        <v>0</v>
      </c>
      <c r="Y197" s="181">
        <v>1593.18</v>
      </c>
      <c r="Z197" s="181">
        <v>0</v>
      </c>
    </row>
    <row r="198" spans="1:26">
      <c r="A198" s="175" t="s">
        <v>884</v>
      </c>
      <c r="B198" s="176" t="s">
        <v>145</v>
      </c>
      <c r="C198" s="176" t="s">
        <v>146</v>
      </c>
      <c r="D198" s="177" t="s">
        <v>798</v>
      </c>
      <c r="E198" s="178">
        <v>100</v>
      </c>
      <c r="F198" s="178">
        <v>100.26713300999999</v>
      </c>
      <c r="G198" s="179">
        <v>0</v>
      </c>
      <c r="H198" s="179">
        <v>0.26430799999999999</v>
      </c>
      <c r="I198" s="180">
        <v>100.00279999999999</v>
      </c>
      <c r="J198" s="179">
        <v>0.26430799999999999</v>
      </c>
      <c r="K198" s="179">
        <v>0.26430799999999999</v>
      </c>
      <c r="L198" s="179">
        <v>0</v>
      </c>
      <c r="M198" s="179">
        <v>0</v>
      </c>
      <c r="N198" s="179">
        <v>13186.75</v>
      </c>
      <c r="O198" s="179">
        <v>0</v>
      </c>
      <c r="P198" s="179">
        <v>0</v>
      </c>
      <c r="Q198" s="179">
        <v>0</v>
      </c>
      <c r="R198" s="179">
        <v>49891.588000000003</v>
      </c>
      <c r="S198" s="179">
        <v>0</v>
      </c>
      <c r="T198" s="179">
        <v>13186.75</v>
      </c>
      <c r="U198" s="179">
        <v>0</v>
      </c>
      <c r="V198" s="179">
        <v>13186.75</v>
      </c>
      <c r="W198" s="179">
        <v>0.26430900000000002</v>
      </c>
      <c r="X198" s="179">
        <v>0</v>
      </c>
      <c r="Y198" s="181">
        <v>49891.588000000003</v>
      </c>
      <c r="Z198" s="181">
        <v>0</v>
      </c>
    </row>
    <row r="199" spans="1:26">
      <c r="A199" s="175" t="s">
        <v>884</v>
      </c>
      <c r="B199" s="176" t="s">
        <v>149</v>
      </c>
      <c r="C199" s="176" t="s">
        <v>150</v>
      </c>
      <c r="D199" s="177" t="s">
        <v>798</v>
      </c>
      <c r="E199" s="178">
        <v>100.0008</v>
      </c>
      <c r="F199" s="178">
        <v>100.01574685999999</v>
      </c>
      <c r="G199" s="179">
        <v>0</v>
      </c>
      <c r="H199" s="179">
        <v>1.2803999999999999E-2</v>
      </c>
      <c r="I199" s="180">
        <v>100.0029</v>
      </c>
      <c r="J199" s="179">
        <v>1.2803999999999999E-2</v>
      </c>
      <c r="K199" s="179">
        <v>1.2803999999999999E-2</v>
      </c>
      <c r="L199" s="179">
        <v>0</v>
      </c>
      <c r="M199" s="179">
        <v>0</v>
      </c>
      <c r="N199" s="179">
        <v>26.25</v>
      </c>
      <c r="O199" s="179">
        <v>0</v>
      </c>
      <c r="P199" s="179">
        <v>0</v>
      </c>
      <c r="Q199" s="179">
        <v>0</v>
      </c>
      <c r="R199" s="179">
        <v>2049.933</v>
      </c>
      <c r="S199" s="179">
        <v>0</v>
      </c>
      <c r="T199" s="179">
        <v>26.25</v>
      </c>
      <c r="U199" s="179">
        <v>0</v>
      </c>
      <c r="V199" s="179">
        <v>26.25</v>
      </c>
      <c r="W199" s="179">
        <v>1.2805E-2</v>
      </c>
      <c r="X199" s="179">
        <v>0</v>
      </c>
      <c r="Y199" s="181">
        <v>2049.933</v>
      </c>
      <c r="Z199" s="181">
        <v>0</v>
      </c>
    </row>
    <row r="200" spans="1:26">
      <c r="A200" s="175" t="s">
        <v>884</v>
      </c>
      <c r="B200" s="176" t="s">
        <v>159</v>
      </c>
      <c r="C200" s="176" t="s">
        <v>160</v>
      </c>
      <c r="D200" s="177" t="s">
        <v>798</v>
      </c>
      <c r="E200" s="178">
        <v>100</v>
      </c>
      <c r="F200" s="178">
        <v>100.19486049</v>
      </c>
      <c r="G200" s="179">
        <v>0</v>
      </c>
      <c r="H200" s="179">
        <v>0.192605</v>
      </c>
      <c r="I200" s="180">
        <v>100.0025</v>
      </c>
      <c r="J200" s="179">
        <v>0.192605</v>
      </c>
      <c r="K200" s="179">
        <v>0.192605</v>
      </c>
      <c r="L200" s="179">
        <v>0</v>
      </c>
      <c r="M200" s="179">
        <v>0</v>
      </c>
      <c r="N200" s="179">
        <v>3.84</v>
      </c>
      <c r="O200" s="179">
        <v>0</v>
      </c>
      <c r="P200" s="179">
        <v>0</v>
      </c>
      <c r="Q200" s="179">
        <v>0</v>
      </c>
      <c r="R200" s="179">
        <v>19.963000000000001</v>
      </c>
      <c r="S200" s="179">
        <v>0</v>
      </c>
      <c r="T200" s="179">
        <v>3.84</v>
      </c>
      <c r="U200" s="179">
        <v>0</v>
      </c>
      <c r="V200" s="179">
        <v>3.84</v>
      </c>
      <c r="W200" s="179">
        <v>0.192606</v>
      </c>
      <c r="X200" s="179">
        <v>2.0000000000000001E-4</v>
      </c>
      <c r="Y200" s="181">
        <v>19.963000000000001</v>
      </c>
      <c r="Z200" s="181">
        <v>0</v>
      </c>
    </row>
    <row r="201" spans="1:26">
      <c r="A201" s="175" t="s">
        <v>885</v>
      </c>
      <c r="B201" s="176" t="s">
        <v>151</v>
      </c>
      <c r="C201" s="176" t="s">
        <v>152</v>
      </c>
      <c r="D201" s="177" t="s">
        <v>798</v>
      </c>
      <c r="E201" s="178">
        <v>100.00409999999999</v>
      </c>
      <c r="F201" s="178">
        <v>100.01087465000001</v>
      </c>
      <c r="G201" s="179">
        <v>0</v>
      </c>
      <c r="H201" s="179">
        <v>6.77365E-3</v>
      </c>
      <c r="I201" s="180">
        <v>100.00409999999999</v>
      </c>
      <c r="J201" s="179">
        <v>6.77365E-3</v>
      </c>
      <c r="K201" s="179">
        <v>6.77365E-3</v>
      </c>
      <c r="L201" s="179">
        <v>0</v>
      </c>
      <c r="M201" s="179">
        <v>0</v>
      </c>
      <c r="N201" s="179">
        <v>78.62</v>
      </c>
      <c r="O201" s="179">
        <v>0</v>
      </c>
      <c r="P201" s="179">
        <v>0</v>
      </c>
      <c r="Q201" s="179">
        <v>0</v>
      </c>
      <c r="R201" s="179">
        <v>11606.806</v>
      </c>
      <c r="S201" s="179">
        <v>0</v>
      </c>
      <c r="T201" s="179">
        <v>78.62</v>
      </c>
      <c r="U201" s="179">
        <v>0</v>
      </c>
      <c r="V201" s="179">
        <v>78.62</v>
      </c>
      <c r="W201" s="179">
        <v>9.7350000000000006E-3</v>
      </c>
      <c r="X201" s="179">
        <v>2.8999999999999998E-3</v>
      </c>
      <c r="Y201" s="181">
        <v>11606.806</v>
      </c>
      <c r="Z201" s="181">
        <v>0</v>
      </c>
    </row>
    <row r="202" spans="1:26">
      <c r="A202" s="175" t="s">
        <v>885</v>
      </c>
      <c r="B202" s="176" t="s">
        <v>149</v>
      </c>
      <c r="C202" s="176" t="s">
        <v>150</v>
      </c>
      <c r="D202" s="177" t="s">
        <v>798</v>
      </c>
      <c r="E202" s="178">
        <v>100.0048</v>
      </c>
      <c r="F202" s="178">
        <v>100.01173779</v>
      </c>
      <c r="G202" s="179">
        <v>0</v>
      </c>
      <c r="H202" s="179">
        <v>6.93679E-3</v>
      </c>
      <c r="I202" s="180">
        <v>100.0048</v>
      </c>
      <c r="J202" s="179">
        <v>6.93679E-3</v>
      </c>
      <c r="K202" s="179">
        <v>6.93679E-3</v>
      </c>
      <c r="L202" s="179">
        <v>0</v>
      </c>
      <c r="M202" s="179">
        <v>0</v>
      </c>
      <c r="N202" s="179">
        <v>0.35</v>
      </c>
      <c r="O202" s="179">
        <v>0</v>
      </c>
      <c r="P202" s="179">
        <v>0</v>
      </c>
      <c r="Q202" s="179">
        <v>0</v>
      </c>
      <c r="R202" s="179">
        <v>50.265000000000001</v>
      </c>
      <c r="S202" s="179">
        <v>0</v>
      </c>
      <c r="T202" s="179">
        <v>0.35</v>
      </c>
      <c r="U202" s="179">
        <v>0</v>
      </c>
      <c r="V202" s="179">
        <v>0.35</v>
      </c>
      <c r="W202" s="179">
        <v>1.1736999999999999E-2</v>
      </c>
      <c r="X202" s="179">
        <v>4.7000000000000002E-3</v>
      </c>
      <c r="Y202" s="181">
        <v>50.265000000000001</v>
      </c>
      <c r="Z202" s="181">
        <v>0</v>
      </c>
    </row>
    <row r="203" spans="1:26">
      <c r="A203" s="175" t="s">
        <v>886</v>
      </c>
      <c r="B203" s="176" t="s">
        <v>151</v>
      </c>
      <c r="C203" s="176" t="s">
        <v>152</v>
      </c>
      <c r="D203" s="177" t="s">
        <v>798</v>
      </c>
      <c r="E203" s="178">
        <v>100.02</v>
      </c>
      <c r="F203" s="178">
        <v>100.04970973</v>
      </c>
      <c r="G203" s="179">
        <v>0</v>
      </c>
      <c r="H203" s="179">
        <v>2.9708729999999999E-2</v>
      </c>
      <c r="I203" s="180">
        <v>100.02</v>
      </c>
      <c r="J203" s="179">
        <v>2.9708729999999999E-2</v>
      </c>
      <c r="K203" s="179">
        <v>2.9708729999999999E-2</v>
      </c>
      <c r="L203" s="179">
        <v>0</v>
      </c>
      <c r="M203" s="179">
        <v>0</v>
      </c>
      <c r="N203" s="179">
        <v>1292.3</v>
      </c>
      <c r="O203" s="179">
        <v>0</v>
      </c>
      <c r="P203" s="179">
        <v>0</v>
      </c>
      <c r="Q203" s="179">
        <v>0</v>
      </c>
      <c r="R203" s="179">
        <v>43498.928</v>
      </c>
      <c r="S203" s="179">
        <v>0</v>
      </c>
      <c r="T203" s="179">
        <v>1292.3</v>
      </c>
      <c r="U203" s="179">
        <v>0</v>
      </c>
      <c r="V203" s="179">
        <v>1292.3</v>
      </c>
      <c r="W203" s="179">
        <v>4.8133000000000002E-2</v>
      </c>
      <c r="X203" s="179">
        <v>1.84E-2</v>
      </c>
      <c r="Y203" s="181">
        <v>43498.928</v>
      </c>
      <c r="Z203" s="181">
        <v>0</v>
      </c>
    </row>
    <row r="204" spans="1:26">
      <c r="A204" s="175" t="s">
        <v>886</v>
      </c>
      <c r="B204" s="176" t="s">
        <v>145</v>
      </c>
      <c r="C204" s="176" t="s">
        <v>146</v>
      </c>
      <c r="D204" s="177" t="s">
        <v>798</v>
      </c>
      <c r="E204" s="178">
        <v>100.0248</v>
      </c>
      <c r="F204" s="178">
        <v>100.15262916</v>
      </c>
      <c r="G204" s="179">
        <v>0</v>
      </c>
      <c r="H204" s="179">
        <v>0.12782816</v>
      </c>
      <c r="I204" s="180">
        <v>100.0248</v>
      </c>
      <c r="J204" s="179">
        <v>0.12782816</v>
      </c>
      <c r="K204" s="179">
        <v>0.12782816</v>
      </c>
      <c r="L204" s="179">
        <v>0</v>
      </c>
      <c r="M204" s="179">
        <v>0</v>
      </c>
      <c r="N204" s="179">
        <v>80.180000000000007</v>
      </c>
      <c r="O204" s="179">
        <v>0</v>
      </c>
      <c r="P204" s="179">
        <v>0</v>
      </c>
      <c r="Q204" s="179">
        <v>0</v>
      </c>
      <c r="R204" s="179">
        <v>627.27200000000005</v>
      </c>
      <c r="S204" s="179">
        <v>0</v>
      </c>
      <c r="T204" s="179">
        <v>80.180000000000007</v>
      </c>
      <c r="U204" s="179">
        <v>0</v>
      </c>
      <c r="V204" s="179">
        <v>80.180000000000007</v>
      </c>
      <c r="W204" s="179">
        <v>0.14771899999999999</v>
      </c>
      <c r="X204" s="179">
        <v>1.9800000000000002E-2</v>
      </c>
      <c r="Y204" s="181">
        <v>627.27200000000005</v>
      </c>
      <c r="Z204" s="181">
        <v>0</v>
      </c>
    </row>
    <row r="205" spans="1:26">
      <c r="A205" s="175" t="s">
        <v>886</v>
      </c>
      <c r="B205" s="176" t="s">
        <v>149</v>
      </c>
      <c r="C205" s="176" t="s">
        <v>150</v>
      </c>
      <c r="D205" s="177" t="s">
        <v>798</v>
      </c>
      <c r="E205" s="178">
        <v>100.0183</v>
      </c>
      <c r="F205" s="178">
        <v>100.04852741000001</v>
      </c>
      <c r="G205" s="179">
        <v>0</v>
      </c>
      <c r="H205" s="179">
        <v>3.0226409999999999E-2</v>
      </c>
      <c r="I205" s="180">
        <v>100.0183</v>
      </c>
      <c r="J205" s="179">
        <v>3.0226409999999999E-2</v>
      </c>
      <c r="K205" s="179">
        <v>3.0226409999999999E-2</v>
      </c>
      <c r="L205" s="179">
        <v>0</v>
      </c>
      <c r="M205" s="179">
        <v>0</v>
      </c>
      <c r="N205" s="179">
        <v>1.53</v>
      </c>
      <c r="O205" s="179">
        <v>0</v>
      </c>
      <c r="P205" s="179">
        <v>0</v>
      </c>
      <c r="Q205" s="179">
        <v>0</v>
      </c>
      <c r="R205" s="179">
        <v>50.692999999999998</v>
      </c>
      <c r="S205" s="179">
        <v>0</v>
      </c>
      <c r="T205" s="179">
        <v>1.53</v>
      </c>
      <c r="U205" s="179">
        <v>0</v>
      </c>
      <c r="V205" s="179">
        <v>1.53</v>
      </c>
      <c r="W205" s="179">
        <v>4.8527000000000001E-2</v>
      </c>
      <c r="X205" s="179">
        <v>1.8200000000000001E-2</v>
      </c>
      <c r="Y205" s="181">
        <v>50.692999999999998</v>
      </c>
      <c r="Z205" s="181">
        <v>0</v>
      </c>
    </row>
    <row r="206" spans="1:26">
      <c r="A206" s="175" t="s">
        <v>886</v>
      </c>
      <c r="B206" s="176" t="s">
        <v>159</v>
      </c>
      <c r="C206" s="176" t="s">
        <v>160</v>
      </c>
      <c r="D206" s="177" t="s">
        <v>798</v>
      </c>
      <c r="E206" s="178">
        <v>100.0197</v>
      </c>
      <c r="F206" s="178">
        <v>100.14897064</v>
      </c>
      <c r="G206" s="179">
        <v>0</v>
      </c>
      <c r="H206" s="179">
        <v>0.12926963999999999</v>
      </c>
      <c r="I206" s="180">
        <v>100.0197</v>
      </c>
      <c r="J206" s="179">
        <v>0.12926963999999999</v>
      </c>
      <c r="K206" s="179">
        <v>0.12926963999999999</v>
      </c>
      <c r="L206" s="179">
        <v>0</v>
      </c>
      <c r="M206" s="179">
        <v>0</v>
      </c>
      <c r="N206" s="179">
        <v>455.54</v>
      </c>
      <c r="O206" s="179">
        <v>0</v>
      </c>
      <c r="P206" s="179">
        <v>0</v>
      </c>
      <c r="Q206" s="179">
        <v>0</v>
      </c>
      <c r="R206" s="179">
        <v>3523.9830000000002</v>
      </c>
      <c r="S206" s="179">
        <v>0</v>
      </c>
      <c r="T206" s="179">
        <v>455.54</v>
      </c>
      <c r="U206" s="179">
        <v>0</v>
      </c>
      <c r="V206" s="179">
        <v>455.54</v>
      </c>
      <c r="W206" s="179">
        <v>0.146785</v>
      </c>
      <c r="X206" s="179">
        <v>1.7500000000000002E-2</v>
      </c>
      <c r="Y206" s="181">
        <v>3523.9830000000002</v>
      </c>
      <c r="Z206" s="181">
        <v>0</v>
      </c>
    </row>
    <row r="207" spans="1:26">
      <c r="A207" s="175" t="s">
        <v>887</v>
      </c>
      <c r="B207" s="176" t="s">
        <v>151</v>
      </c>
      <c r="C207" s="176" t="s">
        <v>152</v>
      </c>
      <c r="D207" s="177" t="s">
        <v>798</v>
      </c>
      <c r="E207" s="178">
        <v>100.0022</v>
      </c>
      <c r="F207" s="178">
        <v>100.01235103</v>
      </c>
      <c r="G207" s="179">
        <v>0</v>
      </c>
      <c r="H207" s="179">
        <v>1.0150030000000001E-2</v>
      </c>
      <c r="I207" s="180">
        <v>100.0022</v>
      </c>
      <c r="J207" s="179">
        <v>1.0150030000000001E-2</v>
      </c>
      <c r="K207" s="179">
        <v>1.0150030000000001E-2</v>
      </c>
      <c r="L207" s="179">
        <v>0</v>
      </c>
      <c r="M207" s="179">
        <v>0</v>
      </c>
      <c r="N207" s="179">
        <v>16.170000000000002</v>
      </c>
      <c r="O207" s="179">
        <v>0</v>
      </c>
      <c r="P207" s="179">
        <v>0</v>
      </c>
      <c r="Q207" s="179">
        <v>0</v>
      </c>
      <c r="R207" s="179">
        <v>1593.3889999999999</v>
      </c>
      <c r="S207" s="179">
        <v>0</v>
      </c>
      <c r="T207" s="179">
        <v>16.170000000000002</v>
      </c>
      <c r="U207" s="179">
        <v>0</v>
      </c>
      <c r="V207" s="179">
        <v>16.170000000000002</v>
      </c>
      <c r="W207" s="179">
        <v>1.2351000000000001E-2</v>
      </c>
      <c r="X207" s="179">
        <v>2.2000000000000001E-3</v>
      </c>
      <c r="Y207" s="181">
        <v>1593.3889999999999</v>
      </c>
      <c r="Z207" s="181">
        <v>0</v>
      </c>
    </row>
    <row r="208" spans="1:26">
      <c r="A208" s="175" t="s">
        <v>887</v>
      </c>
      <c r="B208" s="176" t="s">
        <v>149</v>
      </c>
      <c r="C208" s="176" t="s">
        <v>150</v>
      </c>
      <c r="D208" s="177" t="s">
        <v>798</v>
      </c>
      <c r="E208" s="178">
        <v>100.0029</v>
      </c>
      <c r="F208" s="178">
        <v>100.01326702999999</v>
      </c>
      <c r="G208" s="179">
        <v>0</v>
      </c>
      <c r="H208" s="179">
        <v>1.036603E-2</v>
      </c>
      <c r="I208" s="180">
        <v>100.0029</v>
      </c>
      <c r="J208" s="179">
        <v>1.036603E-2</v>
      </c>
      <c r="K208" s="179">
        <v>1.036603E-2</v>
      </c>
      <c r="L208" s="179">
        <v>0</v>
      </c>
      <c r="M208" s="179">
        <v>0</v>
      </c>
      <c r="N208" s="179">
        <v>21.25</v>
      </c>
      <c r="O208" s="179">
        <v>0</v>
      </c>
      <c r="P208" s="179">
        <v>0</v>
      </c>
      <c r="Q208" s="179">
        <v>0</v>
      </c>
      <c r="R208" s="179">
        <v>2050.1950000000002</v>
      </c>
      <c r="S208" s="179">
        <v>0</v>
      </c>
      <c r="T208" s="179">
        <v>21.25</v>
      </c>
      <c r="U208" s="179">
        <v>0</v>
      </c>
      <c r="V208" s="179">
        <v>21.25</v>
      </c>
      <c r="W208" s="179">
        <v>1.2574E-2</v>
      </c>
      <c r="X208" s="179">
        <v>2.2000000000000001E-3</v>
      </c>
      <c r="Y208" s="181">
        <v>2050.1950000000002</v>
      </c>
      <c r="Z208" s="181">
        <v>0</v>
      </c>
    </row>
    <row r="209" spans="1:26">
      <c r="A209" s="175" t="s">
        <v>888</v>
      </c>
      <c r="B209" s="176" t="s">
        <v>151</v>
      </c>
      <c r="C209" s="176" t="s">
        <v>152</v>
      </c>
      <c r="D209" s="177" t="s">
        <v>798</v>
      </c>
      <c r="E209" s="178">
        <v>100.0022</v>
      </c>
      <c r="F209" s="178">
        <v>100.01806659</v>
      </c>
      <c r="G209" s="179">
        <v>0</v>
      </c>
      <c r="H209" s="179">
        <v>1.5865589999999999E-2</v>
      </c>
      <c r="I209" s="180">
        <v>100.0022</v>
      </c>
      <c r="J209" s="179">
        <v>1.5865589999999999E-2</v>
      </c>
      <c r="K209" s="179">
        <v>1.5865589999999999E-2</v>
      </c>
      <c r="L209" s="179">
        <v>0</v>
      </c>
      <c r="M209" s="179">
        <v>0</v>
      </c>
      <c r="N209" s="179">
        <v>25.28</v>
      </c>
      <c r="O209" s="179">
        <v>0</v>
      </c>
      <c r="P209" s="179">
        <v>0</v>
      </c>
      <c r="Q209" s="179">
        <v>0</v>
      </c>
      <c r="R209" s="179">
        <v>1593.549</v>
      </c>
      <c r="S209" s="179">
        <v>0</v>
      </c>
      <c r="T209" s="179">
        <v>25.28</v>
      </c>
      <c r="U209" s="179">
        <v>0</v>
      </c>
      <c r="V209" s="179">
        <v>25.28</v>
      </c>
      <c r="W209" s="179">
        <v>1.7121999999999998E-2</v>
      </c>
      <c r="X209" s="179">
        <v>1.1999999999999999E-3</v>
      </c>
      <c r="Y209" s="181">
        <v>1593.549</v>
      </c>
      <c r="Z209" s="181">
        <v>0</v>
      </c>
    </row>
    <row r="210" spans="1:26">
      <c r="A210" s="175" t="s">
        <v>888</v>
      </c>
      <c r="B210" s="176" t="s">
        <v>149</v>
      </c>
      <c r="C210" s="176" t="s">
        <v>150</v>
      </c>
      <c r="D210" s="177" t="s">
        <v>798</v>
      </c>
      <c r="E210" s="178">
        <v>100.0029</v>
      </c>
      <c r="F210" s="178">
        <v>100.0189816</v>
      </c>
      <c r="G210" s="179">
        <v>0</v>
      </c>
      <c r="H210" s="179">
        <v>1.60806E-2</v>
      </c>
      <c r="I210" s="180">
        <v>100.0029</v>
      </c>
      <c r="J210" s="179">
        <v>1.60806E-2</v>
      </c>
      <c r="K210" s="179">
        <v>1.60806E-2</v>
      </c>
      <c r="L210" s="179">
        <v>0</v>
      </c>
      <c r="M210" s="179">
        <v>0</v>
      </c>
      <c r="N210" s="179">
        <v>32.97</v>
      </c>
      <c r="O210" s="179">
        <v>0</v>
      </c>
      <c r="P210" s="179">
        <v>0</v>
      </c>
      <c r="Q210" s="179">
        <v>0</v>
      </c>
      <c r="R210" s="179">
        <v>2050.4070000000002</v>
      </c>
      <c r="S210" s="179">
        <v>0</v>
      </c>
      <c r="T210" s="179">
        <v>32.97</v>
      </c>
      <c r="U210" s="179">
        <v>0</v>
      </c>
      <c r="V210" s="179">
        <v>32.97</v>
      </c>
      <c r="W210" s="179">
        <v>1.7344999999999999E-2</v>
      </c>
      <c r="X210" s="179">
        <v>1.1999999999999999E-3</v>
      </c>
      <c r="Y210" s="181">
        <v>2050.4070000000002</v>
      </c>
      <c r="Z210" s="181">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5E3F4-B2A0-4CC5-A2B6-A2A7ADD31C84}">
  <dimension ref="A1:E297"/>
  <sheetViews>
    <sheetView workbookViewId="0">
      <pane ySplit="1" topLeftCell="A2" activePane="bottomLeft" state="frozen"/>
      <selection activeCell="O2" sqref="O2:O7"/>
      <selection pane="bottomLeft" activeCell="E1" sqref="E1"/>
    </sheetView>
  </sheetViews>
  <sheetFormatPr defaultColWidth="9.1796875" defaultRowHeight="13"/>
  <cols>
    <col min="1" max="1" width="14" style="101" bestFit="1" customWidth="1"/>
    <col min="2" max="2" width="51.453125" style="101" bestFit="1" customWidth="1"/>
    <col min="3" max="3" width="92.81640625" style="101" bestFit="1" customWidth="1"/>
    <col min="4" max="4" width="70.54296875" style="101" bestFit="1" customWidth="1"/>
    <col min="5" max="16384" width="9.1796875" style="101"/>
  </cols>
  <sheetData>
    <row r="1" spans="1:5" s="100" customFormat="1">
      <c r="A1" s="100" t="s">
        <v>167</v>
      </c>
      <c r="B1" s="100" t="s">
        <v>168</v>
      </c>
      <c r="C1" s="100" t="s">
        <v>164</v>
      </c>
      <c r="D1" s="100" t="s">
        <v>169</v>
      </c>
      <c r="E1" s="100" t="s">
        <v>913</v>
      </c>
    </row>
    <row r="2" spans="1:5">
      <c r="A2" s="101" t="s">
        <v>498</v>
      </c>
      <c r="B2" s="101" t="s">
        <v>499</v>
      </c>
      <c r="C2" s="101" t="s">
        <v>733</v>
      </c>
    </row>
    <row r="3" spans="1:5">
      <c r="A3" s="101" t="s">
        <v>501</v>
      </c>
      <c r="B3" s="101" t="s">
        <v>502</v>
      </c>
      <c r="C3" s="101" t="s">
        <v>733</v>
      </c>
    </row>
    <row r="4" spans="1:5">
      <c r="A4" s="101" t="s">
        <v>503</v>
      </c>
      <c r="B4" s="101" t="s">
        <v>504</v>
      </c>
      <c r="C4" s="101" t="s">
        <v>733</v>
      </c>
    </row>
    <row r="5" spans="1:5">
      <c r="A5" s="101" t="s">
        <v>505</v>
      </c>
      <c r="B5" s="101" t="s">
        <v>506</v>
      </c>
      <c r="C5" s="101" t="s">
        <v>733</v>
      </c>
    </row>
    <row r="6" spans="1:5">
      <c r="A6" s="101" t="s">
        <v>507</v>
      </c>
      <c r="B6" s="101" t="s">
        <v>508</v>
      </c>
      <c r="C6" s="101" t="s">
        <v>733</v>
      </c>
    </row>
    <row r="7" spans="1:5">
      <c r="A7" s="101" t="s">
        <v>509</v>
      </c>
      <c r="B7" s="101" t="s">
        <v>510</v>
      </c>
      <c r="C7" s="101" t="s">
        <v>733</v>
      </c>
    </row>
    <row r="8" spans="1:5">
      <c r="A8" s="101" t="s">
        <v>511</v>
      </c>
      <c r="B8" s="101" t="s">
        <v>512</v>
      </c>
      <c r="C8" s="101" t="s">
        <v>733</v>
      </c>
    </row>
    <row r="9" spans="1:5">
      <c r="A9" s="101" t="s">
        <v>513</v>
      </c>
      <c r="B9" s="101" t="s">
        <v>514</v>
      </c>
      <c r="C9" s="101" t="s">
        <v>733</v>
      </c>
    </row>
    <row r="10" spans="1:5">
      <c r="A10" s="101" t="s">
        <v>515</v>
      </c>
      <c r="B10" s="101" t="s">
        <v>516</v>
      </c>
      <c r="C10" s="101" t="s">
        <v>733</v>
      </c>
    </row>
    <row r="11" spans="1:5">
      <c r="A11" s="101" t="s">
        <v>517</v>
      </c>
      <c r="B11" s="101" t="s">
        <v>518</v>
      </c>
      <c r="C11" s="101" t="s">
        <v>733</v>
      </c>
    </row>
    <row r="12" spans="1:5">
      <c r="A12" s="101" t="s">
        <v>519</v>
      </c>
      <c r="B12" s="101" t="s">
        <v>520</v>
      </c>
      <c r="C12" s="101" t="s">
        <v>733</v>
      </c>
    </row>
    <row r="13" spans="1:5">
      <c r="A13" s="101" t="s">
        <v>521</v>
      </c>
      <c r="B13" s="101" t="s">
        <v>522</v>
      </c>
      <c r="C13" s="101" t="s">
        <v>733</v>
      </c>
    </row>
    <row r="14" spans="1:5">
      <c r="A14" s="101" t="s">
        <v>523</v>
      </c>
      <c r="B14" s="101" t="s">
        <v>524</v>
      </c>
      <c r="C14" s="101" t="s">
        <v>733</v>
      </c>
    </row>
    <row r="15" spans="1:5">
      <c r="A15" s="101" t="s">
        <v>525</v>
      </c>
      <c r="B15" s="101" t="s">
        <v>526</v>
      </c>
      <c r="C15" s="101" t="s">
        <v>733</v>
      </c>
    </row>
    <row r="16" spans="1:5">
      <c r="A16" s="101" t="s">
        <v>527</v>
      </c>
      <c r="B16" s="101" t="s">
        <v>528</v>
      </c>
      <c r="C16" s="101" t="s">
        <v>733</v>
      </c>
    </row>
    <row r="17" spans="1:3">
      <c r="A17" s="101" t="s">
        <v>529</v>
      </c>
      <c r="B17" s="101" t="s">
        <v>530</v>
      </c>
      <c r="C17" s="101" t="s">
        <v>733</v>
      </c>
    </row>
    <row r="18" spans="1:3">
      <c r="A18" s="101" t="s">
        <v>531</v>
      </c>
      <c r="B18" s="101" t="s">
        <v>532</v>
      </c>
      <c r="C18" s="101" t="s">
        <v>733</v>
      </c>
    </row>
    <row r="19" spans="1:3">
      <c r="A19" s="101" t="s">
        <v>620</v>
      </c>
      <c r="B19" s="101" t="s">
        <v>621</v>
      </c>
      <c r="C19" s="101" t="s">
        <v>733</v>
      </c>
    </row>
    <row r="20" spans="1:3">
      <c r="A20" s="101" t="s">
        <v>622</v>
      </c>
      <c r="B20" s="101" t="s">
        <v>623</v>
      </c>
      <c r="C20" s="101" t="s">
        <v>733</v>
      </c>
    </row>
    <row r="21" spans="1:3">
      <c r="A21" s="101" t="s">
        <v>624</v>
      </c>
      <c r="B21" s="101" t="s">
        <v>625</v>
      </c>
      <c r="C21" s="101" t="s">
        <v>733</v>
      </c>
    </row>
    <row r="22" spans="1:3">
      <c r="A22" s="101" t="s">
        <v>626</v>
      </c>
      <c r="B22" s="101" t="s">
        <v>627</v>
      </c>
      <c r="C22" s="101" t="s">
        <v>733</v>
      </c>
    </row>
    <row r="23" spans="1:3">
      <c r="A23" s="101" t="s">
        <v>628</v>
      </c>
      <c r="B23" s="101" t="s">
        <v>629</v>
      </c>
      <c r="C23" s="101" t="s">
        <v>733</v>
      </c>
    </row>
    <row r="24" spans="1:3">
      <c r="A24" s="101" t="s">
        <v>630</v>
      </c>
      <c r="B24" s="101" t="s">
        <v>631</v>
      </c>
      <c r="C24" s="101" t="s">
        <v>733</v>
      </c>
    </row>
    <row r="25" spans="1:3">
      <c r="A25" s="101" t="s">
        <v>632</v>
      </c>
      <c r="B25" s="101" t="s">
        <v>633</v>
      </c>
      <c r="C25" s="101" t="s">
        <v>733</v>
      </c>
    </row>
    <row r="26" spans="1:3">
      <c r="A26" s="101" t="s">
        <v>634</v>
      </c>
      <c r="B26" s="101" t="s">
        <v>635</v>
      </c>
      <c r="C26" s="101" t="s">
        <v>733</v>
      </c>
    </row>
    <row r="27" spans="1:3">
      <c r="A27" s="101" t="s">
        <v>636</v>
      </c>
      <c r="B27" s="101" t="s">
        <v>637</v>
      </c>
      <c r="C27" s="101" t="s">
        <v>733</v>
      </c>
    </row>
    <row r="28" spans="1:3">
      <c r="A28" s="101" t="s">
        <v>638</v>
      </c>
      <c r="B28" s="101" t="s">
        <v>639</v>
      </c>
      <c r="C28" s="101" t="s">
        <v>733</v>
      </c>
    </row>
    <row r="29" spans="1:3">
      <c r="A29" s="101" t="s">
        <v>640</v>
      </c>
      <c r="B29" s="101" t="s">
        <v>641</v>
      </c>
      <c r="C29" s="101" t="s">
        <v>733</v>
      </c>
    </row>
    <row r="31" spans="1:3">
      <c r="A31" s="101" t="s">
        <v>533</v>
      </c>
      <c r="B31" s="101" t="s">
        <v>534</v>
      </c>
      <c r="C31" s="101" t="s">
        <v>733</v>
      </c>
    </row>
    <row r="32" spans="1:3">
      <c r="A32" s="101" t="s">
        <v>535</v>
      </c>
      <c r="B32" s="101" t="s">
        <v>536</v>
      </c>
      <c r="C32" s="101" t="s">
        <v>733</v>
      </c>
    </row>
    <row r="33" spans="1:3">
      <c r="A33" s="101" t="s">
        <v>537</v>
      </c>
      <c r="B33" s="101" t="s">
        <v>538</v>
      </c>
      <c r="C33" s="101" t="s">
        <v>733</v>
      </c>
    </row>
    <row r="34" spans="1:3">
      <c r="A34" s="101" t="s">
        <v>539</v>
      </c>
      <c r="B34" s="101" t="s">
        <v>540</v>
      </c>
      <c r="C34" s="101" t="s">
        <v>733</v>
      </c>
    </row>
    <row r="35" spans="1:3">
      <c r="A35" s="101" t="s">
        <v>541</v>
      </c>
      <c r="B35" s="101" t="s">
        <v>542</v>
      </c>
      <c r="C35" s="101" t="s">
        <v>733</v>
      </c>
    </row>
    <row r="36" spans="1:3">
      <c r="A36" s="101" t="s">
        <v>543</v>
      </c>
      <c r="B36" s="101" t="s">
        <v>544</v>
      </c>
      <c r="C36" s="101" t="s">
        <v>733</v>
      </c>
    </row>
    <row r="37" spans="1:3">
      <c r="A37" s="101" t="s">
        <v>545</v>
      </c>
      <c r="B37" s="101" t="s">
        <v>546</v>
      </c>
      <c r="C37" s="101" t="s">
        <v>733</v>
      </c>
    </row>
    <row r="38" spans="1:3">
      <c r="A38" s="101" t="s">
        <v>547</v>
      </c>
      <c r="B38" s="101" t="s">
        <v>548</v>
      </c>
      <c r="C38" s="101" t="s">
        <v>733</v>
      </c>
    </row>
    <row r="39" spans="1:3">
      <c r="A39" s="101" t="s">
        <v>549</v>
      </c>
      <c r="B39" s="101" t="s">
        <v>550</v>
      </c>
      <c r="C39" s="101" t="s">
        <v>733</v>
      </c>
    </row>
    <row r="40" spans="1:3">
      <c r="A40" s="101" t="s">
        <v>551</v>
      </c>
      <c r="B40" s="101" t="s">
        <v>552</v>
      </c>
      <c r="C40" s="101" t="s">
        <v>733</v>
      </c>
    </row>
    <row r="41" spans="1:3">
      <c r="A41" s="101" t="s">
        <v>553</v>
      </c>
      <c r="B41" s="101" t="s">
        <v>554</v>
      </c>
      <c r="C41" s="101" t="s">
        <v>733</v>
      </c>
    </row>
    <row r="42" spans="1:3">
      <c r="A42" s="101" t="s">
        <v>555</v>
      </c>
      <c r="B42" s="101" t="s">
        <v>556</v>
      </c>
      <c r="C42" s="101" t="s">
        <v>733</v>
      </c>
    </row>
    <row r="43" spans="1:3">
      <c r="A43" s="101" t="s">
        <v>557</v>
      </c>
      <c r="B43" s="101" t="s">
        <v>558</v>
      </c>
      <c r="C43" s="101" t="s">
        <v>733</v>
      </c>
    </row>
    <row r="44" spans="1:3">
      <c r="A44" s="101" t="s">
        <v>559</v>
      </c>
      <c r="B44" s="101" t="s">
        <v>560</v>
      </c>
      <c r="C44" s="101" t="s">
        <v>733</v>
      </c>
    </row>
    <row r="45" spans="1:3">
      <c r="A45" s="101" t="s">
        <v>561</v>
      </c>
      <c r="B45" s="101" t="s">
        <v>562</v>
      </c>
      <c r="C45" s="101" t="s">
        <v>733</v>
      </c>
    </row>
    <row r="46" spans="1:3">
      <c r="A46" s="101" t="s">
        <v>563</v>
      </c>
      <c r="B46" s="101" t="s">
        <v>564</v>
      </c>
      <c r="C46" s="101" t="s">
        <v>733</v>
      </c>
    </row>
    <row r="47" spans="1:3">
      <c r="A47" s="101" t="s">
        <v>565</v>
      </c>
      <c r="B47" s="101" t="s">
        <v>566</v>
      </c>
      <c r="C47" s="101" t="s">
        <v>733</v>
      </c>
    </row>
    <row r="48" spans="1:3">
      <c r="A48" s="101" t="s">
        <v>567</v>
      </c>
      <c r="B48" s="101" t="s">
        <v>568</v>
      </c>
      <c r="C48" s="101" t="s">
        <v>733</v>
      </c>
    </row>
    <row r="49" spans="1:5">
      <c r="A49" s="101" t="s">
        <v>569</v>
      </c>
      <c r="B49" s="101" t="s">
        <v>570</v>
      </c>
      <c r="C49" s="101" t="s">
        <v>733</v>
      </c>
    </row>
    <row r="50" spans="1:5">
      <c r="A50" s="101" t="s">
        <v>571</v>
      </c>
      <c r="B50" s="101" t="s">
        <v>572</v>
      </c>
      <c r="C50" s="101" t="s">
        <v>733</v>
      </c>
    </row>
    <row r="51" spans="1:5">
      <c r="A51" s="101" t="s">
        <v>573</v>
      </c>
      <c r="B51" s="101" t="s">
        <v>574</v>
      </c>
      <c r="C51" s="101" t="s">
        <v>733</v>
      </c>
    </row>
    <row r="52" spans="1:5">
      <c r="A52" s="101" t="s">
        <v>575</v>
      </c>
      <c r="B52" s="101" t="s">
        <v>576</v>
      </c>
      <c r="C52" s="101" t="s">
        <v>733</v>
      </c>
    </row>
    <row r="53" spans="1:5">
      <c r="A53" s="101" t="s">
        <v>577</v>
      </c>
      <c r="B53" s="101" t="s">
        <v>578</v>
      </c>
      <c r="C53" s="101" t="s">
        <v>733</v>
      </c>
    </row>
    <row r="54" spans="1:5">
      <c r="A54" s="101" t="s">
        <v>579</v>
      </c>
      <c r="B54" s="101" t="s">
        <v>580</v>
      </c>
      <c r="C54" s="101" t="s">
        <v>733</v>
      </c>
    </row>
    <row r="55" spans="1:5">
      <c r="A55" s="101" t="s">
        <v>581</v>
      </c>
      <c r="B55" s="101" t="s">
        <v>582</v>
      </c>
      <c r="C55" s="101" t="s">
        <v>733</v>
      </c>
    </row>
    <row r="56" spans="1:5">
      <c r="A56" s="101" t="s">
        <v>583</v>
      </c>
      <c r="B56" s="101" t="s">
        <v>584</v>
      </c>
      <c r="C56" s="101" t="s">
        <v>733</v>
      </c>
    </row>
    <row r="57" spans="1:5">
      <c r="A57" s="101" t="s">
        <v>585</v>
      </c>
      <c r="B57" s="101" t="s">
        <v>586</v>
      </c>
      <c r="C57" s="101" t="s">
        <v>733</v>
      </c>
    </row>
    <row r="58" spans="1:5">
      <c r="A58" s="101" t="s">
        <v>587</v>
      </c>
      <c r="B58" s="101" t="s">
        <v>588</v>
      </c>
      <c r="C58" s="101" t="s">
        <v>733</v>
      </c>
    </row>
    <row r="59" spans="1:5">
      <c r="A59" s="101" t="s">
        <v>589</v>
      </c>
      <c r="B59" s="101" t="s">
        <v>590</v>
      </c>
      <c r="C59" s="101" t="s">
        <v>733</v>
      </c>
    </row>
    <row r="60" spans="1:5">
      <c r="A60" s="101" t="s">
        <v>642</v>
      </c>
      <c r="B60" s="101" t="s">
        <v>643</v>
      </c>
      <c r="C60" s="101" t="s">
        <v>733</v>
      </c>
    </row>
    <row r="61" spans="1:5">
      <c r="A61" s="101" t="s">
        <v>644</v>
      </c>
      <c r="B61" s="101" t="s">
        <v>645</v>
      </c>
      <c r="C61" s="101" t="s">
        <v>733</v>
      </c>
    </row>
    <row r="63" spans="1:5">
      <c r="A63" s="101" t="s">
        <v>469</v>
      </c>
      <c r="B63" s="101" t="s">
        <v>470</v>
      </c>
      <c r="C63" s="101" t="s">
        <v>166</v>
      </c>
      <c r="E63" s="101" t="s">
        <v>54</v>
      </c>
    </row>
    <row r="64" spans="1:5">
      <c r="A64" s="101" t="s">
        <v>465</v>
      </c>
      <c r="B64" s="101" t="s">
        <v>466</v>
      </c>
      <c r="C64" s="101" t="s">
        <v>166</v>
      </c>
      <c r="E64" s="101" t="s">
        <v>54</v>
      </c>
    </row>
    <row r="65" spans="1:5">
      <c r="A65" s="101" t="s">
        <v>473</v>
      </c>
      <c r="B65" s="101" t="s">
        <v>474</v>
      </c>
      <c r="C65" s="101" t="s">
        <v>166</v>
      </c>
    </row>
    <row r="66" spans="1:5">
      <c r="A66" s="101" t="s">
        <v>471</v>
      </c>
      <c r="B66" s="101" t="s">
        <v>472</v>
      </c>
      <c r="C66" s="101" t="s">
        <v>166</v>
      </c>
      <c r="E66" s="101" t="s">
        <v>56</v>
      </c>
    </row>
    <row r="67" spans="1:5">
      <c r="A67" s="101" t="s">
        <v>467</v>
      </c>
      <c r="B67" s="101" t="s">
        <v>468</v>
      </c>
      <c r="C67" s="101" t="s">
        <v>166</v>
      </c>
      <c r="E67" s="101" t="s">
        <v>56</v>
      </c>
    </row>
    <row r="68" spans="1:5">
      <c r="A68" s="101" t="s">
        <v>646</v>
      </c>
      <c r="B68" s="101" t="s">
        <v>647</v>
      </c>
      <c r="C68" s="101" t="s">
        <v>166</v>
      </c>
      <c r="E68" s="101" t="s">
        <v>54</v>
      </c>
    </row>
    <row r="69" spans="1:5">
      <c r="A69" s="101" t="s">
        <v>648</v>
      </c>
      <c r="B69" s="101" t="s">
        <v>649</v>
      </c>
      <c r="C69" s="101" t="s">
        <v>166</v>
      </c>
      <c r="E69" s="101" t="s">
        <v>54</v>
      </c>
    </row>
    <row r="70" spans="1:5">
      <c r="A70" s="101" t="s">
        <v>650</v>
      </c>
      <c r="B70" s="101" t="s">
        <v>651</v>
      </c>
      <c r="C70" s="101" t="s">
        <v>166</v>
      </c>
      <c r="E70" s="101" t="s">
        <v>54</v>
      </c>
    </row>
    <row r="71" spans="1:5">
      <c r="A71" s="101" t="s">
        <v>652</v>
      </c>
      <c r="B71" s="101" t="s">
        <v>653</v>
      </c>
      <c r="C71" s="101" t="s">
        <v>166</v>
      </c>
      <c r="E71" s="101" t="s">
        <v>54</v>
      </c>
    </row>
    <row r="72" spans="1:5">
      <c r="A72" s="101" t="s">
        <v>654</v>
      </c>
      <c r="B72" s="101" t="s">
        <v>655</v>
      </c>
      <c r="C72" s="101" t="s">
        <v>166</v>
      </c>
      <c r="E72" s="101" t="s">
        <v>56</v>
      </c>
    </row>
    <row r="73" spans="1:5">
      <c r="A73" s="101" t="s">
        <v>656</v>
      </c>
      <c r="B73" s="101" t="s">
        <v>657</v>
      </c>
      <c r="C73" s="101" t="s">
        <v>166</v>
      </c>
      <c r="E73" s="101" t="s">
        <v>56</v>
      </c>
    </row>
    <row r="74" spans="1:5">
      <c r="A74" s="101" t="s">
        <v>658</v>
      </c>
      <c r="B74" s="101" t="s">
        <v>659</v>
      </c>
      <c r="C74" s="101" t="s">
        <v>166</v>
      </c>
      <c r="E74" s="101" t="s">
        <v>56</v>
      </c>
    </row>
    <row r="75" spans="1:5">
      <c r="A75" s="101" t="s">
        <v>660</v>
      </c>
      <c r="B75" s="101" t="s">
        <v>661</v>
      </c>
      <c r="C75" s="101" t="s">
        <v>166</v>
      </c>
      <c r="E75" s="101" t="s">
        <v>56</v>
      </c>
    </row>
    <row r="77" spans="1:5">
      <c r="A77" s="101" t="s">
        <v>591</v>
      </c>
      <c r="B77" s="101" t="s">
        <v>592</v>
      </c>
      <c r="C77" s="101" t="s">
        <v>733</v>
      </c>
      <c r="E77" s="101" t="s">
        <v>54</v>
      </c>
    </row>
    <row r="78" spans="1:5">
      <c r="A78" s="101" t="s">
        <v>593</v>
      </c>
      <c r="B78" s="101" t="s">
        <v>594</v>
      </c>
      <c r="C78" s="101" t="s">
        <v>733</v>
      </c>
      <c r="E78" s="101" t="s">
        <v>54</v>
      </c>
    </row>
    <row r="79" spans="1:5">
      <c r="A79" s="101" t="s">
        <v>595</v>
      </c>
      <c r="B79" s="101" t="s">
        <v>596</v>
      </c>
      <c r="C79" s="101" t="s">
        <v>733</v>
      </c>
      <c r="E79" s="101" t="s">
        <v>56</v>
      </c>
    </row>
    <row r="80" spans="1:5">
      <c r="A80" s="101" t="s">
        <v>597</v>
      </c>
      <c r="B80" s="101" t="s">
        <v>598</v>
      </c>
      <c r="C80" s="101" t="s">
        <v>733</v>
      </c>
      <c r="E80" s="101" t="s">
        <v>56</v>
      </c>
    </row>
    <row r="81" spans="1:5">
      <c r="A81" s="101" t="s">
        <v>599</v>
      </c>
      <c r="B81" s="101" t="s">
        <v>600</v>
      </c>
      <c r="C81" s="101" t="s">
        <v>733</v>
      </c>
      <c r="E81" s="101" t="s">
        <v>54</v>
      </c>
    </row>
    <row r="82" spans="1:5">
      <c r="A82" s="101" t="s">
        <v>601</v>
      </c>
      <c r="B82" s="101" t="s">
        <v>602</v>
      </c>
      <c r="C82" s="101" t="s">
        <v>733</v>
      </c>
      <c r="E82" s="101" t="s">
        <v>54</v>
      </c>
    </row>
    <row r="83" spans="1:5">
      <c r="A83" s="101" t="s">
        <v>603</v>
      </c>
      <c r="B83" s="101" t="s">
        <v>604</v>
      </c>
      <c r="C83" s="101" t="s">
        <v>733</v>
      </c>
      <c r="E83" s="101" t="s">
        <v>56</v>
      </c>
    </row>
    <row r="84" spans="1:5">
      <c r="A84" s="101" t="s">
        <v>605</v>
      </c>
      <c r="B84" s="101" t="s">
        <v>606</v>
      </c>
      <c r="C84" s="101" t="s">
        <v>733</v>
      </c>
      <c r="E84" s="101" t="s">
        <v>56</v>
      </c>
    </row>
    <row r="85" spans="1:5">
      <c r="A85" s="101" t="s">
        <v>662</v>
      </c>
      <c r="B85" s="101" t="s">
        <v>663</v>
      </c>
      <c r="C85" s="101" t="s">
        <v>733</v>
      </c>
      <c r="E85" s="101" t="s">
        <v>54</v>
      </c>
    </row>
    <row r="86" spans="1:5">
      <c r="A86" s="101" t="s">
        <v>664</v>
      </c>
      <c r="B86" s="101" t="s">
        <v>665</v>
      </c>
      <c r="C86" s="101" t="s">
        <v>733</v>
      </c>
      <c r="E86" s="101" t="s">
        <v>54</v>
      </c>
    </row>
    <row r="87" spans="1:5">
      <c r="A87" s="101" t="s">
        <v>666</v>
      </c>
      <c r="B87" s="101" t="s">
        <v>667</v>
      </c>
      <c r="C87" s="101" t="s">
        <v>733</v>
      </c>
      <c r="E87" s="101" t="s">
        <v>54</v>
      </c>
    </row>
    <row r="88" spans="1:5">
      <c r="A88" s="101" t="s">
        <v>668</v>
      </c>
      <c r="B88" s="101" t="s">
        <v>669</v>
      </c>
      <c r="C88" s="101" t="s">
        <v>733</v>
      </c>
      <c r="E88" s="101" t="s">
        <v>54</v>
      </c>
    </row>
    <row r="89" spans="1:5">
      <c r="A89" s="101" t="s">
        <v>670</v>
      </c>
      <c r="B89" s="101" t="s">
        <v>671</v>
      </c>
      <c r="C89" s="101" t="s">
        <v>733</v>
      </c>
      <c r="E89" s="101" t="s">
        <v>56</v>
      </c>
    </row>
    <row r="90" spans="1:5">
      <c r="A90" s="101" t="s">
        <v>672</v>
      </c>
      <c r="B90" s="101" t="s">
        <v>673</v>
      </c>
      <c r="C90" s="101" t="s">
        <v>733</v>
      </c>
      <c r="E90" s="101" t="s">
        <v>56</v>
      </c>
    </row>
    <row r="91" spans="1:5">
      <c r="A91" s="101" t="s">
        <v>674</v>
      </c>
      <c r="B91" s="101" t="s">
        <v>675</v>
      </c>
      <c r="C91" s="101" t="s">
        <v>733</v>
      </c>
      <c r="E91" s="101" t="s">
        <v>56</v>
      </c>
    </row>
    <row r="92" spans="1:5">
      <c r="A92" s="101" t="s">
        <v>676</v>
      </c>
      <c r="B92" s="101" t="s">
        <v>677</v>
      </c>
      <c r="C92" s="101" t="s">
        <v>733</v>
      </c>
      <c r="E92" s="101" t="s">
        <v>56</v>
      </c>
    </row>
    <row r="93" spans="1:5">
      <c r="A93" s="101" t="s">
        <v>678</v>
      </c>
      <c r="B93" s="101" t="s">
        <v>679</v>
      </c>
      <c r="C93" s="101" t="s">
        <v>733</v>
      </c>
      <c r="E93" s="101" t="s">
        <v>54</v>
      </c>
    </row>
    <row r="94" spans="1:5">
      <c r="A94" s="101" t="s">
        <v>680</v>
      </c>
      <c r="B94" s="101" t="s">
        <v>681</v>
      </c>
      <c r="C94" s="101" t="s">
        <v>733</v>
      </c>
      <c r="E94" s="101" t="s">
        <v>54</v>
      </c>
    </row>
    <row r="95" spans="1:5">
      <c r="A95" s="101" t="s">
        <v>682</v>
      </c>
      <c r="B95" s="101" t="s">
        <v>683</v>
      </c>
      <c r="C95" s="101" t="s">
        <v>733</v>
      </c>
      <c r="E95" s="101" t="s">
        <v>54</v>
      </c>
    </row>
    <row r="96" spans="1:5">
      <c r="A96" s="101" t="s">
        <v>684</v>
      </c>
      <c r="B96" s="101" t="s">
        <v>685</v>
      </c>
      <c r="C96" s="101" t="s">
        <v>733</v>
      </c>
      <c r="E96" s="101" t="s">
        <v>54</v>
      </c>
    </row>
    <row r="97" spans="1:5">
      <c r="A97" s="101" t="s">
        <v>686</v>
      </c>
      <c r="B97" s="101" t="s">
        <v>687</v>
      </c>
      <c r="C97" s="101" t="s">
        <v>733</v>
      </c>
      <c r="E97" s="101" t="s">
        <v>56</v>
      </c>
    </row>
    <row r="98" spans="1:5">
      <c r="A98" s="101" t="s">
        <v>688</v>
      </c>
      <c r="B98" s="101" t="s">
        <v>689</v>
      </c>
      <c r="C98" s="101" t="s">
        <v>733</v>
      </c>
      <c r="E98" s="101" t="s">
        <v>56</v>
      </c>
    </row>
    <row r="99" spans="1:5">
      <c r="A99" s="101" t="s">
        <v>690</v>
      </c>
      <c r="B99" s="101" t="s">
        <v>691</v>
      </c>
      <c r="C99" s="101" t="s">
        <v>733</v>
      </c>
      <c r="E99" s="101" t="s">
        <v>56</v>
      </c>
    </row>
    <row r="100" spans="1:5">
      <c r="A100" s="101" t="s">
        <v>692</v>
      </c>
      <c r="B100" s="101" t="s">
        <v>693</v>
      </c>
      <c r="C100" s="101" t="s">
        <v>733</v>
      </c>
      <c r="E100" s="101" t="s">
        <v>56</v>
      </c>
    </row>
    <row r="101" spans="1:5">
      <c r="A101" s="101" t="s">
        <v>694</v>
      </c>
      <c r="B101" s="101" t="s">
        <v>695</v>
      </c>
      <c r="C101" s="101" t="s">
        <v>733</v>
      </c>
      <c r="E101" s="101" t="s">
        <v>54</v>
      </c>
    </row>
    <row r="102" spans="1:5">
      <c r="A102" s="101" t="s">
        <v>696</v>
      </c>
      <c r="B102" s="101" t="s">
        <v>697</v>
      </c>
      <c r="C102" s="101" t="s">
        <v>733</v>
      </c>
      <c r="E102" s="101" t="s">
        <v>54</v>
      </c>
    </row>
    <row r="103" spans="1:5">
      <c r="A103" s="101" t="s">
        <v>698</v>
      </c>
      <c r="B103" s="101" t="s">
        <v>699</v>
      </c>
      <c r="C103" s="101" t="s">
        <v>733</v>
      </c>
      <c r="E103" s="101" t="s">
        <v>54</v>
      </c>
    </row>
    <row r="104" spans="1:5">
      <c r="A104" s="101" t="s">
        <v>700</v>
      </c>
      <c r="B104" s="101" t="s">
        <v>701</v>
      </c>
      <c r="C104" s="101" t="s">
        <v>733</v>
      </c>
      <c r="E104" s="101" t="s">
        <v>56</v>
      </c>
    </row>
    <row r="105" spans="1:5">
      <c r="A105" s="101" t="s">
        <v>702</v>
      </c>
      <c r="B105" s="101" t="s">
        <v>703</v>
      </c>
      <c r="C105" s="101" t="s">
        <v>733</v>
      </c>
      <c r="E105" s="101" t="s">
        <v>56</v>
      </c>
    </row>
    <row r="106" spans="1:5">
      <c r="A106" s="101" t="s">
        <v>704</v>
      </c>
      <c r="B106" s="101" t="s">
        <v>705</v>
      </c>
      <c r="C106" s="101" t="s">
        <v>733</v>
      </c>
      <c r="E106" s="101" t="s">
        <v>56</v>
      </c>
    </row>
    <row r="108" spans="1:5">
      <c r="A108" s="101" t="s">
        <v>607</v>
      </c>
      <c r="B108" s="101" t="s">
        <v>608</v>
      </c>
      <c r="C108" s="101" t="s">
        <v>733</v>
      </c>
    </row>
    <row r="109" spans="1:5">
      <c r="A109" s="101" t="s">
        <v>609</v>
      </c>
      <c r="B109" s="101" t="s">
        <v>610</v>
      </c>
      <c r="C109" s="101" t="s">
        <v>733</v>
      </c>
    </row>
    <row r="110" spans="1:5">
      <c r="A110" s="101" t="s">
        <v>706</v>
      </c>
      <c r="B110" s="101" t="s">
        <v>707</v>
      </c>
      <c r="C110" s="101" t="s">
        <v>733</v>
      </c>
    </row>
    <row r="111" spans="1:5">
      <c r="A111" s="101" t="s">
        <v>708</v>
      </c>
      <c r="B111" s="101" t="s">
        <v>709</v>
      </c>
      <c r="C111" s="101" t="s">
        <v>733</v>
      </c>
    </row>
    <row r="112" spans="1:5">
      <c r="A112" s="101" t="s">
        <v>710</v>
      </c>
      <c r="B112" s="101" t="s">
        <v>711</v>
      </c>
      <c r="C112" s="101" t="s">
        <v>733</v>
      </c>
    </row>
    <row r="114" spans="1:5">
      <c r="A114" s="101" t="s">
        <v>375</v>
      </c>
      <c r="B114" s="101" t="s">
        <v>376</v>
      </c>
      <c r="C114" s="101" t="s">
        <v>61</v>
      </c>
    </row>
    <row r="115" spans="1:5">
      <c r="A115" s="101" t="s">
        <v>377</v>
      </c>
      <c r="B115" s="101" t="s">
        <v>378</v>
      </c>
      <c r="C115" s="101" t="s">
        <v>62</v>
      </c>
    </row>
    <row r="116" spans="1:5">
      <c r="A116" s="101" t="s">
        <v>379</v>
      </c>
      <c r="B116" s="101" t="s">
        <v>380</v>
      </c>
      <c r="C116" s="101" t="s">
        <v>62</v>
      </c>
    </row>
    <row r="117" spans="1:5">
      <c r="A117" s="101" t="s">
        <v>381</v>
      </c>
      <c r="B117" s="101" t="s">
        <v>382</v>
      </c>
      <c r="C117" s="101" t="s">
        <v>62</v>
      </c>
    </row>
    <row r="118" spans="1:5">
      <c r="A118" s="101" t="s">
        <v>383</v>
      </c>
      <c r="B118" s="101" t="s">
        <v>384</v>
      </c>
      <c r="C118" s="101" t="s">
        <v>62</v>
      </c>
    </row>
    <row r="119" spans="1:5">
      <c r="A119" s="101" t="s">
        <v>385</v>
      </c>
      <c r="B119" s="101" t="s">
        <v>386</v>
      </c>
      <c r="C119" s="101" t="s">
        <v>62</v>
      </c>
      <c r="E119" s="101" t="s">
        <v>54</v>
      </c>
    </row>
    <row r="120" spans="1:5">
      <c r="A120" s="101" t="s">
        <v>387</v>
      </c>
      <c r="B120" s="101" t="s">
        <v>388</v>
      </c>
      <c r="C120" s="101" t="s">
        <v>388</v>
      </c>
    </row>
    <row r="121" spans="1:5">
      <c r="A121" s="101" t="s">
        <v>432</v>
      </c>
      <c r="B121" s="101" t="s">
        <v>433</v>
      </c>
      <c r="C121" s="101" t="s">
        <v>63</v>
      </c>
    </row>
    <row r="122" spans="1:5">
      <c r="A122" s="101" t="s">
        <v>389</v>
      </c>
      <c r="B122" s="101" t="s">
        <v>390</v>
      </c>
      <c r="C122" s="101" t="s">
        <v>63</v>
      </c>
    </row>
    <row r="123" spans="1:5">
      <c r="A123" s="101" t="s">
        <v>391</v>
      </c>
      <c r="B123" s="101" t="s">
        <v>392</v>
      </c>
      <c r="C123" s="101" t="s">
        <v>63</v>
      </c>
    </row>
    <row r="124" spans="1:5">
      <c r="A124" s="101" t="s">
        <v>393</v>
      </c>
      <c r="B124" s="101" t="s">
        <v>394</v>
      </c>
      <c r="C124" s="101" t="s">
        <v>63</v>
      </c>
    </row>
    <row r="125" spans="1:5">
      <c r="A125" s="101" t="s">
        <v>423</v>
      </c>
      <c r="B125" s="101" t="s">
        <v>424</v>
      </c>
      <c r="C125" s="101" t="s">
        <v>63</v>
      </c>
    </row>
    <row r="126" spans="1:5">
      <c r="A126" s="101" t="s">
        <v>395</v>
      </c>
      <c r="B126" s="101" t="s">
        <v>396</v>
      </c>
      <c r="C126" s="101" t="s">
        <v>63</v>
      </c>
    </row>
    <row r="127" spans="1:5">
      <c r="A127" s="101" t="s">
        <v>434</v>
      </c>
      <c r="B127" s="101" t="s">
        <v>435</v>
      </c>
      <c r="C127" s="101" t="s">
        <v>63</v>
      </c>
    </row>
    <row r="128" spans="1:5">
      <c r="A128" s="101" t="s">
        <v>397</v>
      </c>
      <c r="B128" s="101" t="s">
        <v>398</v>
      </c>
      <c r="C128" s="101" t="s">
        <v>63</v>
      </c>
    </row>
    <row r="129" spans="1:3">
      <c r="A129" s="101" t="s">
        <v>399</v>
      </c>
      <c r="B129" s="101" t="s">
        <v>400</v>
      </c>
      <c r="C129" s="101" t="s">
        <v>63</v>
      </c>
    </row>
    <row r="130" spans="1:3">
      <c r="A130" s="101" t="s">
        <v>401</v>
      </c>
      <c r="B130" s="101" t="s">
        <v>402</v>
      </c>
      <c r="C130" s="101" t="s">
        <v>63</v>
      </c>
    </row>
    <row r="131" spans="1:3">
      <c r="A131" s="101" t="s">
        <v>461</v>
      </c>
      <c r="B131" s="101" t="s">
        <v>462</v>
      </c>
      <c r="C131" s="101" t="s">
        <v>63</v>
      </c>
    </row>
    <row r="132" spans="1:3">
      <c r="A132" s="101" t="s">
        <v>463</v>
      </c>
      <c r="B132" s="101" t="s">
        <v>464</v>
      </c>
      <c r="C132" s="101" t="s">
        <v>63</v>
      </c>
    </row>
    <row r="133" spans="1:3">
      <c r="A133" s="101" t="s">
        <v>403</v>
      </c>
      <c r="B133" s="101" t="s">
        <v>404</v>
      </c>
      <c r="C133" s="101" t="s">
        <v>63</v>
      </c>
    </row>
    <row r="134" spans="1:3">
      <c r="A134" s="101" t="s">
        <v>405</v>
      </c>
      <c r="B134" s="101" t="s">
        <v>406</v>
      </c>
      <c r="C134" s="101" t="s">
        <v>62</v>
      </c>
    </row>
    <row r="135" spans="1:3">
      <c r="A135" s="101" t="s">
        <v>407</v>
      </c>
      <c r="B135" s="101" t="s">
        <v>408</v>
      </c>
      <c r="C135" s="101" t="s">
        <v>62</v>
      </c>
    </row>
    <row r="136" spans="1:3">
      <c r="A136" s="101" t="s">
        <v>409</v>
      </c>
      <c r="B136" s="101" t="s">
        <v>410</v>
      </c>
      <c r="C136" s="101" t="s">
        <v>62</v>
      </c>
    </row>
    <row r="137" spans="1:3">
      <c r="A137" s="101" t="s">
        <v>411</v>
      </c>
      <c r="B137" s="101" t="s">
        <v>412</v>
      </c>
      <c r="C137" s="101" t="s">
        <v>62</v>
      </c>
    </row>
    <row r="138" spans="1:3">
      <c r="A138" s="101" t="s">
        <v>413</v>
      </c>
      <c r="B138" s="101" t="s">
        <v>414</v>
      </c>
      <c r="C138" s="101" t="s">
        <v>62</v>
      </c>
    </row>
    <row r="139" spans="1:3">
      <c r="A139" s="101" t="s">
        <v>415</v>
      </c>
      <c r="B139" s="101" t="s">
        <v>416</v>
      </c>
      <c r="C139" s="101" t="s">
        <v>65</v>
      </c>
    </row>
    <row r="140" spans="1:3">
      <c r="A140" s="101" t="s">
        <v>417</v>
      </c>
      <c r="B140" s="101" t="s">
        <v>418</v>
      </c>
      <c r="C140" s="101" t="s">
        <v>65</v>
      </c>
    </row>
    <row r="142" spans="1:3">
      <c r="A142" s="101" t="s">
        <v>419</v>
      </c>
      <c r="B142" s="101" t="s">
        <v>420</v>
      </c>
      <c r="C142" s="101" t="s">
        <v>63</v>
      </c>
    </row>
    <row r="143" spans="1:3">
      <c r="A143" s="101" t="s">
        <v>170</v>
      </c>
      <c r="B143" s="101" t="s">
        <v>171</v>
      </c>
      <c r="C143" s="101" t="s">
        <v>63</v>
      </c>
    </row>
    <row r="144" spans="1:3">
      <c r="A144" s="101" t="s">
        <v>172</v>
      </c>
      <c r="B144" s="101" t="s">
        <v>173</v>
      </c>
      <c r="C144" s="101" t="s">
        <v>63</v>
      </c>
    </row>
    <row r="145" spans="1:5">
      <c r="A145" s="101" t="s">
        <v>174</v>
      </c>
      <c r="B145" s="101" t="s">
        <v>175</v>
      </c>
      <c r="C145" s="101" t="s">
        <v>63</v>
      </c>
    </row>
    <row r="146" spans="1:5">
      <c r="A146" s="101" t="s">
        <v>176</v>
      </c>
      <c r="B146" s="101" t="s">
        <v>177</v>
      </c>
      <c r="C146" s="101" t="s">
        <v>63</v>
      </c>
    </row>
    <row r="147" spans="1:5">
      <c r="A147" s="101" t="s">
        <v>178</v>
      </c>
      <c r="B147" s="101" t="s">
        <v>179</v>
      </c>
      <c r="C147" s="101" t="s">
        <v>63</v>
      </c>
    </row>
    <row r="148" spans="1:5">
      <c r="A148" s="101" t="s">
        <v>180</v>
      </c>
      <c r="B148" s="101" t="s">
        <v>181</v>
      </c>
      <c r="C148" s="101" t="s">
        <v>63</v>
      </c>
    </row>
    <row r="149" spans="1:5">
      <c r="A149" s="101" t="s">
        <v>182</v>
      </c>
      <c r="B149" s="101" t="s">
        <v>183</v>
      </c>
      <c r="C149" s="101" t="s">
        <v>63</v>
      </c>
    </row>
    <row r="150" spans="1:5">
      <c r="A150" s="101" t="s">
        <v>184</v>
      </c>
      <c r="B150" s="101" t="s">
        <v>185</v>
      </c>
      <c r="C150" s="101" t="s">
        <v>63</v>
      </c>
    </row>
    <row r="151" spans="1:5">
      <c r="A151" s="101" t="s">
        <v>186</v>
      </c>
      <c r="B151" s="101" t="s">
        <v>187</v>
      </c>
      <c r="C151" s="101" t="s">
        <v>63</v>
      </c>
    </row>
    <row r="152" spans="1:5">
      <c r="A152" s="101" t="s">
        <v>188</v>
      </c>
      <c r="B152" s="101" t="s">
        <v>189</v>
      </c>
      <c r="C152" s="101" t="s">
        <v>63</v>
      </c>
      <c r="E152" s="101" t="s">
        <v>56</v>
      </c>
    </row>
    <row r="153" spans="1:5">
      <c r="A153" s="101" t="s">
        <v>436</v>
      </c>
      <c r="B153" s="101" t="s">
        <v>437</v>
      </c>
      <c r="C153" s="101" t="s">
        <v>63</v>
      </c>
    </row>
    <row r="154" spans="1:5">
      <c r="A154" s="101" t="s">
        <v>438</v>
      </c>
      <c r="B154" s="101" t="s">
        <v>439</v>
      </c>
      <c r="C154" s="101" t="s">
        <v>63</v>
      </c>
    </row>
    <row r="155" spans="1:5">
      <c r="A155" s="101" t="s">
        <v>421</v>
      </c>
      <c r="B155" s="101" t="s">
        <v>422</v>
      </c>
      <c r="C155" s="101" t="s">
        <v>63</v>
      </c>
    </row>
    <row r="156" spans="1:5">
      <c r="A156" s="101" t="s">
        <v>425</v>
      </c>
      <c r="B156" s="101" t="s">
        <v>426</v>
      </c>
      <c r="C156" s="101" t="s">
        <v>63</v>
      </c>
    </row>
    <row r="157" spans="1:5">
      <c r="A157" s="101" t="s">
        <v>190</v>
      </c>
      <c r="B157" s="101" t="s">
        <v>191</v>
      </c>
      <c r="C157" s="101" t="s">
        <v>70</v>
      </c>
      <c r="D157" s="101" t="s">
        <v>192</v>
      </c>
    </row>
    <row r="158" spans="1:5">
      <c r="A158" s="101" t="s">
        <v>193</v>
      </c>
      <c r="B158" s="101" t="s">
        <v>194</v>
      </c>
      <c r="C158" s="101" t="s">
        <v>70</v>
      </c>
      <c r="D158" s="101" t="s">
        <v>192</v>
      </c>
    </row>
    <row r="159" spans="1:5">
      <c r="A159" s="101" t="s">
        <v>195</v>
      </c>
      <c r="B159" s="101" t="s">
        <v>196</v>
      </c>
      <c r="C159" s="101" t="s">
        <v>70</v>
      </c>
      <c r="D159" s="101" t="s">
        <v>192</v>
      </c>
    </row>
    <row r="160" spans="1:5">
      <c r="A160" s="101" t="s">
        <v>197</v>
      </c>
      <c r="B160" s="101" t="s">
        <v>198</v>
      </c>
      <c r="C160" s="101" t="s">
        <v>70</v>
      </c>
      <c r="D160" s="101" t="s">
        <v>192</v>
      </c>
    </row>
    <row r="161" spans="1:5">
      <c r="A161" s="101" t="s">
        <v>199</v>
      </c>
      <c r="B161" s="101" t="s">
        <v>200</v>
      </c>
      <c r="C161" s="101" t="s">
        <v>70</v>
      </c>
      <c r="D161" s="101" t="s">
        <v>192</v>
      </c>
    </row>
    <row r="162" spans="1:5">
      <c r="A162" s="101" t="s">
        <v>201</v>
      </c>
      <c r="B162" s="101" t="s">
        <v>202</v>
      </c>
      <c r="C162" s="101" t="s">
        <v>70</v>
      </c>
      <c r="D162" s="101" t="s">
        <v>192</v>
      </c>
      <c r="E162" s="101" t="s">
        <v>54</v>
      </c>
    </row>
    <row r="163" spans="1:5">
      <c r="A163" s="101" t="s">
        <v>203</v>
      </c>
      <c r="B163" s="101" t="s">
        <v>204</v>
      </c>
      <c r="C163" s="101" t="s">
        <v>70</v>
      </c>
      <c r="D163" s="101" t="s">
        <v>192</v>
      </c>
      <c r="E163" s="101" t="s">
        <v>54</v>
      </c>
    </row>
    <row r="164" spans="1:5">
      <c r="A164" s="101" t="s">
        <v>205</v>
      </c>
      <c r="B164" s="101" t="s">
        <v>206</v>
      </c>
      <c r="C164" s="101" t="s">
        <v>70</v>
      </c>
      <c r="D164" s="101" t="s">
        <v>192</v>
      </c>
      <c r="E164" s="101" t="s">
        <v>54</v>
      </c>
    </row>
    <row r="165" spans="1:5">
      <c r="A165" s="101" t="s">
        <v>207</v>
      </c>
      <c r="B165" s="101" t="s">
        <v>208</v>
      </c>
      <c r="C165" s="101" t="s">
        <v>70</v>
      </c>
      <c r="D165" s="101" t="s">
        <v>192</v>
      </c>
      <c r="E165" s="101" t="s">
        <v>54</v>
      </c>
    </row>
    <row r="166" spans="1:5">
      <c r="A166" s="101" t="s">
        <v>209</v>
      </c>
      <c r="B166" s="101" t="s">
        <v>210</v>
      </c>
      <c r="C166" s="101" t="s">
        <v>70</v>
      </c>
      <c r="D166" s="101" t="s">
        <v>192</v>
      </c>
      <c r="E166" s="101" t="s">
        <v>54</v>
      </c>
    </row>
    <row r="167" spans="1:5">
      <c r="A167" s="101" t="s">
        <v>211</v>
      </c>
      <c r="B167" s="101" t="s">
        <v>212</v>
      </c>
      <c r="C167" s="101" t="s">
        <v>70</v>
      </c>
      <c r="D167" s="101" t="s">
        <v>192</v>
      </c>
      <c r="E167" s="101" t="s">
        <v>54</v>
      </c>
    </row>
    <row r="168" spans="1:5">
      <c r="A168" s="101" t="s">
        <v>213</v>
      </c>
      <c r="B168" s="101" t="s">
        <v>214</v>
      </c>
      <c r="C168" s="101" t="s">
        <v>70</v>
      </c>
      <c r="D168" s="101" t="s">
        <v>192</v>
      </c>
      <c r="E168" s="101" t="s">
        <v>54</v>
      </c>
    </row>
    <row r="169" spans="1:5">
      <c r="A169" s="101" t="s">
        <v>215</v>
      </c>
      <c r="B169" s="101" t="s">
        <v>216</v>
      </c>
      <c r="C169" s="101" t="s">
        <v>70</v>
      </c>
      <c r="D169" s="101" t="s">
        <v>192</v>
      </c>
    </row>
    <row r="170" spans="1:5">
      <c r="A170" s="101" t="s">
        <v>217</v>
      </c>
      <c r="B170" s="101" t="s">
        <v>218</v>
      </c>
      <c r="C170" s="101" t="s">
        <v>70</v>
      </c>
      <c r="D170" s="101" t="s">
        <v>192</v>
      </c>
    </row>
    <row r="171" spans="1:5">
      <c r="A171" s="101" t="s">
        <v>219</v>
      </c>
      <c r="B171" s="101" t="s">
        <v>220</v>
      </c>
      <c r="C171" s="101" t="s">
        <v>70</v>
      </c>
      <c r="D171" s="101" t="s">
        <v>192</v>
      </c>
    </row>
    <row r="172" spans="1:5">
      <c r="A172" s="101" t="s">
        <v>221</v>
      </c>
      <c r="B172" s="101" t="s">
        <v>222</v>
      </c>
      <c r="C172" s="101" t="s">
        <v>70</v>
      </c>
      <c r="D172" s="101" t="s">
        <v>192</v>
      </c>
    </row>
    <row r="173" spans="1:5">
      <c r="A173" s="101" t="s">
        <v>223</v>
      </c>
      <c r="B173" s="101" t="s">
        <v>224</v>
      </c>
      <c r="C173" s="101" t="s">
        <v>70</v>
      </c>
      <c r="D173" s="101" t="s">
        <v>192</v>
      </c>
      <c r="E173" s="101" t="s">
        <v>56</v>
      </c>
    </row>
    <row r="174" spans="1:5">
      <c r="A174" s="101" t="s">
        <v>225</v>
      </c>
      <c r="B174" s="101" t="s">
        <v>226</v>
      </c>
      <c r="C174" s="101" t="s">
        <v>70</v>
      </c>
      <c r="D174" s="101" t="s">
        <v>192</v>
      </c>
      <c r="E174" s="101" t="s">
        <v>56</v>
      </c>
    </row>
    <row r="175" spans="1:5">
      <c r="A175" s="101" t="s">
        <v>227</v>
      </c>
      <c r="B175" s="101" t="s">
        <v>228</v>
      </c>
      <c r="C175" s="101" t="s">
        <v>70</v>
      </c>
      <c r="D175" s="101" t="s">
        <v>192</v>
      </c>
      <c r="E175" s="101" t="s">
        <v>56</v>
      </c>
    </row>
    <row r="176" spans="1:5">
      <c r="A176" s="101" t="s">
        <v>229</v>
      </c>
      <c r="B176" s="101" t="s">
        <v>230</v>
      </c>
      <c r="C176" s="101" t="s">
        <v>70</v>
      </c>
      <c r="D176" s="101" t="s">
        <v>192</v>
      </c>
      <c r="E176" s="101" t="s">
        <v>56</v>
      </c>
    </row>
    <row r="177" spans="1:5">
      <c r="A177" s="101" t="s">
        <v>231</v>
      </c>
      <c r="B177" s="101" t="s">
        <v>232</v>
      </c>
      <c r="C177" s="101" t="s">
        <v>70</v>
      </c>
      <c r="D177" s="101" t="s">
        <v>192</v>
      </c>
      <c r="E177" s="101" t="s">
        <v>56</v>
      </c>
    </row>
    <row r="178" spans="1:5">
      <c r="A178" s="101" t="s">
        <v>233</v>
      </c>
      <c r="B178" s="101" t="s">
        <v>234</v>
      </c>
      <c r="C178" s="101" t="s">
        <v>70</v>
      </c>
      <c r="D178" s="101" t="s">
        <v>192</v>
      </c>
      <c r="E178" s="101" t="s">
        <v>56</v>
      </c>
    </row>
    <row r="179" spans="1:5">
      <c r="A179" s="101" t="s">
        <v>235</v>
      </c>
      <c r="B179" s="101" t="s">
        <v>236</v>
      </c>
      <c r="C179" s="101" t="s">
        <v>70</v>
      </c>
      <c r="D179" s="101" t="s">
        <v>192</v>
      </c>
      <c r="E179" s="101" t="s">
        <v>56</v>
      </c>
    </row>
    <row r="180" spans="1:5">
      <c r="A180" s="101" t="s">
        <v>459</v>
      </c>
      <c r="B180" s="101" t="s">
        <v>460</v>
      </c>
      <c r="C180" s="101" t="s">
        <v>70</v>
      </c>
      <c r="D180" s="101" t="s">
        <v>192</v>
      </c>
    </row>
    <row r="181" spans="1:5">
      <c r="A181" s="101" t="s">
        <v>712</v>
      </c>
      <c r="B181" s="101" t="s">
        <v>713</v>
      </c>
      <c r="C181" s="101" t="s">
        <v>70</v>
      </c>
      <c r="D181" s="101" t="s">
        <v>192</v>
      </c>
      <c r="E181" s="101" t="s">
        <v>54</v>
      </c>
    </row>
    <row r="182" spans="1:5">
      <c r="A182" s="101" t="s">
        <v>714</v>
      </c>
      <c r="B182" s="101" t="s">
        <v>210</v>
      </c>
      <c r="C182" s="101" t="s">
        <v>70</v>
      </c>
      <c r="D182" s="101" t="s">
        <v>192</v>
      </c>
      <c r="E182" s="101" t="s">
        <v>54</v>
      </c>
    </row>
    <row r="183" spans="1:5">
      <c r="A183" s="101" t="s">
        <v>715</v>
      </c>
      <c r="B183" s="101" t="s">
        <v>212</v>
      </c>
      <c r="C183" s="101" t="s">
        <v>70</v>
      </c>
      <c r="D183" s="101" t="s">
        <v>192</v>
      </c>
      <c r="E183" s="101" t="s">
        <v>54</v>
      </c>
    </row>
    <row r="184" spans="1:5">
      <c r="A184" s="101" t="s">
        <v>716</v>
      </c>
      <c r="B184" s="101" t="s">
        <v>214</v>
      </c>
      <c r="C184" s="101" t="s">
        <v>70</v>
      </c>
      <c r="D184" s="101" t="s">
        <v>192</v>
      </c>
      <c r="E184" s="101" t="s">
        <v>54</v>
      </c>
    </row>
    <row r="185" spans="1:5">
      <c r="A185" s="101" t="s">
        <v>717</v>
      </c>
      <c r="B185" s="101" t="s">
        <v>718</v>
      </c>
      <c r="C185" s="101" t="s">
        <v>70</v>
      </c>
      <c r="D185" s="101" t="s">
        <v>192</v>
      </c>
      <c r="E185" s="101" t="s">
        <v>56</v>
      </c>
    </row>
    <row r="186" spans="1:5">
      <c r="A186" s="101" t="s">
        <v>237</v>
      </c>
      <c r="B186" s="101" t="s">
        <v>238</v>
      </c>
      <c r="C186" s="101" t="s">
        <v>71</v>
      </c>
      <c r="D186" s="101" t="s">
        <v>192</v>
      </c>
    </row>
    <row r="187" spans="1:5">
      <c r="A187" s="101" t="s">
        <v>239</v>
      </c>
      <c r="B187" s="101" t="s">
        <v>240</v>
      </c>
      <c r="C187" s="101" t="s">
        <v>69</v>
      </c>
      <c r="D187" s="101" t="s">
        <v>192</v>
      </c>
    </row>
    <row r="188" spans="1:5">
      <c r="A188" s="101" t="s">
        <v>241</v>
      </c>
      <c r="B188" s="101" t="s">
        <v>242</v>
      </c>
      <c r="C188" s="101" t="s">
        <v>69</v>
      </c>
      <c r="D188" s="101" t="s">
        <v>192</v>
      </c>
    </row>
    <row r="189" spans="1:5">
      <c r="A189" s="101" t="s">
        <v>243</v>
      </c>
      <c r="B189" s="101" t="s">
        <v>244</v>
      </c>
      <c r="C189" s="101" t="s">
        <v>69</v>
      </c>
      <c r="D189" s="101" t="s">
        <v>192</v>
      </c>
    </row>
    <row r="190" spans="1:5">
      <c r="A190" s="101" t="s">
        <v>245</v>
      </c>
      <c r="B190" s="101" t="s">
        <v>246</v>
      </c>
      <c r="C190" s="101" t="s">
        <v>69</v>
      </c>
      <c r="D190" s="101" t="s">
        <v>192</v>
      </c>
    </row>
    <row r="191" spans="1:5">
      <c r="A191" s="101" t="s">
        <v>247</v>
      </c>
      <c r="B191" s="101" t="s">
        <v>248</v>
      </c>
      <c r="C191" s="101" t="s">
        <v>69</v>
      </c>
      <c r="D191" s="101" t="s">
        <v>192</v>
      </c>
    </row>
    <row r="192" spans="1:5">
      <c r="A192" s="101" t="s">
        <v>249</v>
      </c>
      <c r="B192" s="101" t="s">
        <v>250</v>
      </c>
      <c r="C192" s="101" t="s">
        <v>69</v>
      </c>
      <c r="D192" s="101" t="s">
        <v>192</v>
      </c>
      <c r="E192" s="101" t="s">
        <v>54</v>
      </c>
    </row>
    <row r="193" spans="1:5">
      <c r="A193" s="101" t="s">
        <v>251</v>
      </c>
      <c r="B193" s="101" t="s">
        <v>252</v>
      </c>
      <c r="C193" s="101" t="s">
        <v>69</v>
      </c>
      <c r="D193" s="101" t="s">
        <v>192</v>
      </c>
      <c r="E193" s="101" t="s">
        <v>54</v>
      </c>
    </row>
    <row r="194" spans="1:5">
      <c r="A194" s="101" t="s">
        <v>253</v>
      </c>
      <c r="B194" s="101" t="s">
        <v>254</v>
      </c>
      <c r="C194" s="101" t="s">
        <v>69</v>
      </c>
      <c r="D194" s="101" t="s">
        <v>192</v>
      </c>
      <c r="E194" s="101" t="s">
        <v>54</v>
      </c>
    </row>
    <row r="195" spans="1:5">
      <c r="A195" s="101" t="s">
        <v>255</v>
      </c>
      <c r="B195" s="101" t="s">
        <v>256</v>
      </c>
      <c r="C195" s="101" t="s">
        <v>69</v>
      </c>
      <c r="D195" s="101" t="s">
        <v>192</v>
      </c>
      <c r="E195" s="101" t="s">
        <v>54</v>
      </c>
    </row>
    <row r="196" spans="1:5">
      <c r="A196" s="101" t="s">
        <v>257</v>
      </c>
      <c r="B196" s="101" t="s">
        <v>258</v>
      </c>
      <c r="C196" s="101" t="s">
        <v>69</v>
      </c>
      <c r="D196" s="101" t="s">
        <v>192</v>
      </c>
      <c r="E196" s="101" t="s">
        <v>54</v>
      </c>
    </row>
    <row r="197" spans="1:5">
      <c r="A197" s="101" t="s">
        <v>259</v>
      </c>
      <c r="B197" s="101" t="s">
        <v>260</v>
      </c>
      <c r="C197" s="101" t="s">
        <v>69</v>
      </c>
      <c r="D197" s="101" t="s">
        <v>192</v>
      </c>
      <c r="E197" s="101" t="s">
        <v>54</v>
      </c>
    </row>
    <row r="198" spans="1:5">
      <c r="A198" s="101" t="s">
        <v>261</v>
      </c>
      <c r="B198" s="101" t="s">
        <v>262</v>
      </c>
      <c r="C198" s="101" t="s">
        <v>69</v>
      </c>
      <c r="D198" s="101" t="s">
        <v>192</v>
      </c>
      <c r="E198" s="101" t="s">
        <v>54</v>
      </c>
    </row>
    <row r="199" spans="1:5">
      <c r="A199" s="101" t="s">
        <v>263</v>
      </c>
      <c r="B199" s="101" t="s">
        <v>264</v>
      </c>
      <c r="C199" s="101" t="s">
        <v>69</v>
      </c>
      <c r="D199" s="101" t="s">
        <v>192</v>
      </c>
    </row>
    <row r="200" spans="1:5">
      <c r="A200" s="101" t="s">
        <v>265</v>
      </c>
      <c r="B200" s="101" t="s">
        <v>266</v>
      </c>
      <c r="C200" s="101" t="s">
        <v>69</v>
      </c>
      <c r="D200" s="101" t="s">
        <v>192</v>
      </c>
    </row>
    <row r="201" spans="1:5">
      <c r="A201" s="101" t="s">
        <v>267</v>
      </c>
      <c r="B201" s="101" t="s">
        <v>268</v>
      </c>
      <c r="C201" s="101" t="s">
        <v>69</v>
      </c>
      <c r="D201" s="101" t="s">
        <v>192</v>
      </c>
    </row>
    <row r="202" spans="1:5">
      <c r="A202" s="101" t="s">
        <v>269</v>
      </c>
      <c r="B202" s="101" t="s">
        <v>270</v>
      </c>
      <c r="C202" s="101" t="s">
        <v>69</v>
      </c>
      <c r="D202" s="101" t="s">
        <v>192</v>
      </c>
    </row>
    <row r="203" spans="1:5">
      <c r="A203" s="101" t="s">
        <v>271</v>
      </c>
      <c r="B203" s="101" t="s">
        <v>272</v>
      </c>
      <c r="C203" s="101" t="s">
        <v>69</v>
      </c>
      <c r="D203" s="101" t="s">
        <v>192</v>
      </c>
      <c r="E203" s="101" t="s">
        <v>56</v>
      </c>
    </row>
    <row r="204" spans="1:5">
      <c r="A204" s="101" t="s">
        <v>273</v>
      </c>
      <c r="B204" s="101" t="s">
        <v>274</v>
      </c>
      <c r="C204" s="101" t="s">
        <v>69</v>
      </c>
      <c r="D204" s="101" t="s">
        <v>192</v>
      </c>
      <c r="E204" s="101" t="s">
        <v>56</v>
      </c>
    </row>
    <row r="205" spans="1:5">
      <c r="A205" s="101" t="s">
        <v>275</v>
      </c>
      <c r="B205" s="101" t="s">
        <v>276</v>
      </c>
      <c r="C205" s="101" t="s">
        <v>69</v>
      </c>
      <c r="D205" s="101" t="s">
        <v>192</v>
      </c>
      <c r="E205" s="101" t="s">
        <v>56</v>
      </c>
    </row>
    <row r="206" spans="1:5">
      <c r="A206" s="101" t="s">
        <v>277</v>
      </c>
      <c r="B206" s="101" t="s">
        <v>278</v>
      </c>
      <c r="C206" s="101" t="s">
        <v>69</v>
      </c>
      <c r="D206" s="101" t="s">
        <v>192</v>
      </c>
      <c r="E206" s="101" t="s">
        <v>56</v>
      </c>
    </row>
    <row r="207" spans="1:5">
      <c r="A207" s="101" t="s">
        <v>279</v>
      </c>
      <c r="B207" s="101" t="s">
        <v>280</v>
      </c>
      <c r="C207" s="101" t="s">
        <v>69</v>
      </c>
      <c r="D207" s="101" t="s">
        <v>192</v>
      </c>
      <c r="E207" s="101" t="s">
        <v>56</v>
      </c>
    </row>
    <row r="208" spans="1:5">
      <c r="A208" s="101" t="s">
        <v>281</v>
      </c>
      <c r="B208" s="101" t="s">
        <v>282</v>
      </c>
      <c r="C208" s="101" t="s">
        <v>69</v>
      </c>
      <c r="D208" s="101" t="s">
        <v>192</v>
      </c>
      <c r="E208" s="101" t="s">
        <v>56</v>
      </c>
    </row>
    <row r="209" spans="1:5">
      <c r="A209" s="101" t="s">
        <v>283</v>
      </c>
      <c r="B209" s="101" t="s">
        <v>284</v>
      </c>
      <c r="C209" s="101" t="s">
        <v>69</v>
      </c>
      <c r="D209" s="101" t="s">
        <v>192</v>
      </c>
      <c r="E209" s="101" t="s">
        <v>56</v>
      </c>
    </row>
    <row r="210" spans="1:5">
      <c r="A210" s="101" t="s">
        <v>719</v>
      </c>
      <c r="B210" s="101" t="s">
        <v>720</v>
      </c>
      <c r="C210" s="101" t="s">
        <v>69</v>
      </c>
      <c r="D210" s="101" t="s">
        <v>192</v>
      </c>
      <c r="E210" s="101" t="s">
        <v>54</v>
      </c>
    </row>
    <row r="211" spans="1:5">
      <c r="A211" s="101" t="s">
        <v>721</v>
      </c>
      <c r="B211" s="101" t="s">
        <v>258</v>
      </c>
      <c r="C211" s="101" t="s">
        <v>69</v>
      </c>
      <c r="D211" s="101" t="s">
        <v>192</v>
      </c>
      <c r="E211" s="101" t="s">
        <v>54</v>
      </c>
    </row>
    <row r="212" spans="1:5">
      <c r="A212" s="101" t="s">
        <v>722</v>
      </c>
      <c r="B212" s="101" t="s">
        <v>260</v>
      </c>
      <c r="C212" s="101" t="s">
        <v>69</v>
      </c>
      <c r="D212" s="101" t="s">
        <v>192</v>
      </c>
      <c r="E212" s="101" t="s">
        <v>54</v>
      </c>
    </row>
    <row r="213" spans="1:5">
      <c r="A213" s="101" t="s">
        <v>723</v>
      </c>
      <c r="B213" s="101" t="s">
        <v>262</v>
      </c>
      <c r="C213" s="101" t="s">
        <v>69</v>
      </c>
      <c r="D213" s="101" t="s">
        <v>192</v>
      </c>
      <c r="E213" s="101" t="s">
        <v>54</v>
      </c>
    </row>
    <row r="214" spans="1:5">
      <c r="A214" s="101" t="s">
        <v>724</v>
      </c>
      <c r="B214" s="101" t="s">
        <v>725</v>
      </c>
      <c r="C214" s="101" t="s">
        <v>69</v>
      </c>
      <c r="D214" s="101" t="s">
        <v>192</v>
      </c>
      <c r="E214" s="101" t="s">
        <v>56</v>
      </c>
    </row>
    <row r="215" spans="1:5">
      <c r="A215" s="101" t="s">
        <v>285</v>
      </c>
      <c r="B215" s="101" t="s">
        <v>286</v>
      </c>
      <c r="C215" s="101" t="s">
        <v>68</v>
      </c>
      <c r="D215" s="101" t="s">
        <v>192</v>
      </c>
    </row>
    <row r="216" spans="1:5">
      <c r="A216" s="101" t="s">
        <v>287</v>
      </c>
      <c r="B216" s="101" t="s">
        <v>286</v>
      </c>
      <c r="C216" s="101" t="s">
        <v>68</v>
      </c>
      <c r="D216" s="101" t="s">
        <v>192</v>
      </c>
    </row>
    <row r="217" spans="1:5">
      <c r="A217" s="101" t="s">
        <v>288</v>
      </c>
      <c r="B217" s="101" t="s">
        <v>286</v>
      </c>
      <c r="C217" s="101" t="s">
        <v>68</v>
      </c>
      <c r="D217" s="101" t="s">
        <v>192</v>
      </c>
    </row>
    <row r="218" spans="1:5">
      <c r="A218" s="101" t="s">
        <v>289</v>
      </c>
      <c r="B218" s="101" t="s">
        <v>286</v>
      </c>
      <c r="C218" s="101" t="s">
        <v>68</v>
      </c>
      <c r="D218" s="101" t="s">
        <v>192</v>
      </c>
    </row>
    <row r="219" spans="1:5">
      <c r="A219" s="101" t="s">
        <v>290</v>
      </c>
      <c r="B219" s="101" t="s">
        <v>286</v>
      </c>
      <c r="C219" s="101" t="s">
        <v>68</v>
      </c>
      <c r="D219" s="101" t="s">
        <v>192</v>
      </c>
    </row>
    <row r="220" spans="1:5">
      <c r="A220" s="101" t="s">
        <v>291</v>
      </c>
      <c r="B220" s="101" t="s">
        <v>286</v>
      </c>
      <c r="C220" s="101" t="s">
        <v>68</v>
      </c>
      <c r="D220" s="101" t="s">
        <v>192</v>
      </c>
      <c r="E220" s="101" t="s">
        <v>54</v>
      </c>
    </row>
    <row r="221" spans="1:5">
      <c r="A221" s="101" t="s">
        <v>292</v>
      </c>
      <c r="B221" s="101" t="s">
        <v>286</v>
      </c>
      <c r="C221" s="101" t="s">
        <v>68</v>
      </c>
      <c r="D221" s="101" t="s">
        <v>192</v>
      </c>
      <c r="E221" s="101" t="s">
        <v>54</v>
      </c>
    </row>
    <row r="222" spans="1:5">
      <c r="A222" s="101" t="s">
        <v>293</v>
      </c>
      <c r="B222" s="101" t="s">
        <v>286</v>
      </c>
      <c r="C222" s="101" t="s">
        <v>68</v>
      </c>
      <c r="D222" s="101" t="s">
        <v>192</v>
      </c>
      <c r="E222" s="101" t="s">
        <v>54</v>
      </c>
    </row>
    <row r="223" spans="1:5">
      <c r="A223" s="101" t="s">
        <v>294</v>
      </c>
      <c r="B223" s="101" t="s">
        <v>286</v>
      </c>
      <c r="C223" s="101" t="s">
        <v>68</v>
      </c>
      <c r="D223" s="101" t="s">
        <v>192</v>
      </c>
      <c r="E223" s="101" t="s">
        <v>54</v>
      </c>
    </row>
    <row r="224" spans="1:5">
      <c r="A224" s="101" t="s">
        <v>295</v>
      </c>
      <c r="B224" s="101" t="s">
        <v>286</v>
      </c>
      <c r="C224" s="101" t="s">
        <v>68</v>
      </c>
      <c r="D224" s="101" t="s">
        <v>192</v>
      </c>
      <c r="E224" s="101" t="s">
        <v>54</v>
      </c>
    </row>
    <row r="225" spans="1:5">
      <c r="A225" s="101" t="s">
        <v>296</v>
      </c>
      <c r="B225" s="101" t="s">
        <v>286</v>
      </c>
      <c r="C225" s="101" t="s">
        <v>68</v>
      </c>
      <c r="D225" s="101" t="s">
        <v>192</v>
      </c>
      <c r="E225" s="101" t="s">
        <v>54</v>
      </c>
    </row>
    <row r="226" spans="1:5">
      <c r="A226" s="101" t="s">
        <v>297</v>
      </c>
      <c r="B226" s="101" t="s">
        <v>286</v>
      </c>
      <c r="C226" s="101" t="s">
        <v>68</v>
      </c>
      <c r="D226" s="101" t="s">
        <v>192</v>
      </c>
      <c r="E226" s="101" t="s">
        <v>54</v>
      </c>
    </row>
    <row r="227" spans="1:5">
      <c r="A227" s="101" t="s">
        <v>726</v>
      </c>
      <c r="B227" s="101" t="s">
        <v>286</v>
      </c>
      <c r="C227" s="101" t="s">
        <v>68</v>
      </c>
      <c r="D227" s="101" t="s">
        <v>192</v>
      </c>
      <c r="E227" s="101" t="s">
        <v>54</v>
      </c>
    </row>
    <row r="228" spans="1:5">
      <c r="A228" s="101" t="s">
        <v>727</v>
      </c>
      <c r="B228" s="101" t="s">
        <v>286</v>
      </c>
      <c r="C228" s="101" t="s">
        <v>68</v>
      </c>
      <c r="D228" s="101" t="s">
        <v>192</v>
      </c>
      <c r="E228" s="101" t="s">
        <v>54</v>
      </c>
    </row>
    <row r="229" spans="1:5">
      <c r="A229" s="101" t="s">
        <v>728</v>
      </c>
      <c r="B229" s="101" t="s">
        <v>286</v>
      </c>
      <c r="C229" s="101" t="s">
        <v>68</v>
      </c>
      <c r="D229" s="101" t="s">
        <v>192</v>
      </c>
      <c r="E229" s="101" t="s">
        <v>54</v>
      </c>
    </row>
    <row r="230" spans="1:5">
      <c r="A230" s="101" t="s">
        <v>729</v>
      </c>
      <c r="B230" s="101" t="s">
        <v>286</v>
      </c>
      <c r="C230" s="101" t="s">
        <v>68</v>
      </c>
      <c r="D230" s="101" t="s">
        <v>192</v>
      </c>
      <c r="E230" s="101" t="s">
        <v>54</v>
      </c>
    </row>
    <row r="231" spans="1:5">
      <c r="A231" s="101" t="s">
        <v>298</v>
      </c>
      <c r="B231" s="101" t="s">
        <v>299</v>
      </c>
      <c r="C231" s="101" t="s">
        <v>68</v>
      </c>
      <c r="D231" s="101" t="s">
        <v>192</v>
      </c>
    </row>
    <row r="232" spans="1:5">
      <c r="A232" s="101" t="s">
        <v>300</v>
      </c>
      <c r="B232" s="101" t="s">
        <v>301</v>
      </c>
      <c r="C232" s="101" t="s">
        <v>69</v>
      </c>
      <c r="D232" s="101" t="s">
        <v>192</v>
      </c>
    </row>
    <row r="233" spans="1:5">
      <c r="A233" s="101" t="s">
        <v>302</v>
      </c>
      <c r="B233" s="101" t="s">
        <v>303</v>
      </c>
      <c r="C233" s="101" t="s">
        <v>69</v>
      </c>
      <c r="D233" s="101" t="s">
        <v>192</v>
      </c>
    </row>
    <row r="234" spans="1:5">
      <c r="A234" s="101" t="s">
        <v>304</v>
      </c>
      <c r="B234" s="101" t="s">
        <v>305</v>
      </c>
      <c r="C234" s="101" t="s">
        <v>306</v>
      </c>
    </row>
    <row r="235" spans="1:5">
      <c r="A235" s="101" t="s">
        <v>440</v>
      </c>
      <c r="B235" s="101" t="s">
        <v>441</v>
      </c>
      <c r="C235" s="101" t="s">
        <v>306</v>
      </c>
    </row>
    <row r="236" spans="1:5">
      <c r="A236" s="101" t="s">
        <v>307</v>
      </c>
      <c r="B236" s="101" t="s">
        <v>308</v>
      </c>
      <c r="C236" s="101" t="s">
        <v>306</v>
      </c>
    </row>
    <row r="237" spans="1:5">
      <c r="A237" s="101" t="s">
        <v>309</v>
      </c>
      <c r="B237" s="101" t="s">
        <v>310</v>
      </c>
      <c r="C237" s="101" t="s">
        <v>306</v>
      </c>
    </row>
    <row r="238" spans="1:5">
      <c r="A238" s="101" t="s">
        <v>427</v>
      </c>
      <c r="B238" s="101" t="s">
        <v>428</v>
      </c>
      <c r="C238" s="101" t="s">
        <v>429</v>
      </c>
    </row>
    <row r="239" spans="1:5">
      <c r="A239" s="101" t="s">
        <v>311</v>
      </c>
      <c r="B239" s="101" t="s">
        <v>312</v>
      </c>
      <c r="C239" s="101" t="s">
        <v>306</v>
      </c>
    </row>
    <row r="240" spans="1:5">
      <c r="A240" s="101" t="s">
        <v>442</v>
      </c>
      <c r="B240" s="101" t="s">
        <v>443</v>
      </c>
      <c r="C240" s="101" t="s">
        <v>306</v>
      </c>
    </row>
    <row r="241" spans="1:3">
      <c r="A241" s="101" t="s">
        <v>313</v>
      </c>
      <c r="B241" s="101" t="s">
        <v>314</v>
      </c>
      <c r="C241" s="101" t="s">
        <v>306</v>
      </c>
    </row>
    <row r="242" spans="1:3">
      <c r="A242" s="101" t="s">
        <v>315</v>
      </c>
      <c r="B242" s="101" t="s">
        <v>316</v>
      </c>
      <c r="C242" s="101" t="s">
        <v>306</v>
      </c>
    </row>
    <row r="243" spans="1:3">
      <c r="A243" s="101" t="s">
        <v>317</v>
      </c>
      <c r="B243" s="101" t="s">
        <v>318</v>
      </c>
      <c r="C243" s="101" t="s">
        <v>306</v>
      </c>
    </row>
    <row r="244" spans="1:3">
      <c r="A244" s="101" t="s">
        <v>319</v>
      </c>
      <c r="B244" s="101" t="s">
        <v>320</v>
      </c>
      <c r="C244" s="101" t="s">
        <v>306</v>
      </c>
    </row>
    <row r="245" spans="1:3">
      <c r="A245" s="101" t="s">
        <v>475</v>
      </c>
      <c r="B245" s="101" t="s">
        <v>476</v>
      </c>
      <c r="C245" s="101" t="s">
        <v>306</v>
      </c>
    </row>
    <row r="246" spans="1:3">
      <c r="A246" s="101" t="s">
        <v>444</v>
      </c>
      <c r="B246" s="101" t="s">
        <v>238</v>
      </c>
      <c r="C246" s="101" t="s">
        <v>306</v>
      </c>
    </row>
    <row r="247" spans="1:3">
      <c r="A247" s="101" t="s">
        <v>321</v>
      </c>
      <c r="B247" s="101" t="s">
        <v>322</v>
      </c>
      <c r="C247" s="101" t="s">
        <v>306</v>
      </c>
    </row>
    <row r="248" spans="1:3">
      <c r="A248" s="101" t="s">
        <v>445</v>
      </c>
      <c r="B248" s="101" t="s">
        <v>446</v>
      </c>
      <c r="C248" s="101" t="s">
        <v>306</v>
      </c>
    </row>
    <row r="249" spans="1:3">
      <c r="A249" s="101" t="s">
        <v>323</v>
      </c>
      <c r="B249" s="101" t="s">
        <v>324</v>
      </c>
      <c r="C249" s="101" t="s">
        <v>306</v>
      </c>
    </row>
    <row r="250" spans="1:3">
      <c r="A250" s="101" t="s">
        <v>479</v>
      </c>
      <c r="B250" s="101" t="s">
        <v>480</v>
      </c>
      <c r="C250" s="101" t="s">
        <v>306</v>
      </c>
    </row>
    <row r="251" spans="1:3">
      <c r="A251" s="101" t="s">
        <v>325</v>
      </c>
      <c r="B251" s="101" t="s">
        <v>326</v>
      </c>
      <c r="C251" s="101" t="s">
        <v>306</v>
      </c>
    </row>
    <row r="252" spans="1:3">
      <c r="A252" s="101" t="s">
        <v>327</v>
      </c>
      <c r="B252" s="101" t="s">
        <v>328</v>
      </c>
      <c r="C252" s="101" t="s">
        <v>306</v>
      </c>
    </row>
    <row r="253" spans="1:3">
      <c r="A253" s="101" t="s">
        <v>447</v>
      </c>
      <c r="B253" s="101" t="s">
        <v>448</v>
      </c>
      <c r="C253" s="101" t="s">
        <v>306</v>
      </c>
    </row>
    <row r="254" spans="1:3">
      <c r="A254" s="101" t="s">
        <v>449</v>
      </c>
      <c r="B254" s="101" t="s">
        <v>450</v>
      </c>
      <c r="C254" s="101" t="s">
        <v>306</v>
      </c>
    </row>
    <row r="255" spans="1:3">
      <c r="A255" s="101" t="s">
        <v>451</v>
      </c>
      <c r="B255" s="101" t="s">
        <v>452</v>
      </c>
      <c r="C255" s="101" t="s">
        <v>306</v>
      </c>
    </row>
    <row r="256" spans="1:3">
      <c r="A256" s="101" t="s">
        <v>453</v>
      </c>
      <c r="B256" s="101" t="s">
        <v>454</v>
      </c>
      <c r="C256" s="101" t="s">
        <v>306</v>
      </c>
    </row>
    <row r="257" spans="1:5">
      <c r="A257" s="101" t="s">
        <v>329</v>
      </c>
      <c r="B257" s="101" t="s">
        <v>330</v>
      </c>
      <c r="C257" s="101" t="s">
        <v>306</v>
      </c>
    </row>
    <row r="258" spans="1:5">
      <c r="A258" s="101" t="s">
        <v>331</v>
      </c>
      <c r="B258" s="101" t="s">
        <v>332</v>
      </c>
      <c r="C258" s="101" t="s">
        <v>306</v>
      </c>
    </row>
    <row r="259" spans="1:5">
      <c r="A259" s="101" t="s">
        <v>333</v>
      </c>
      <c r="B259" s="101" t="s">
        <v>334</v>
      </c>
      <c r="C259" s="101" t="s">
        <v>306</v>
      </c>
    </row>
    <row r="260" spans="1:5">
      <c r="A260" s="101" t="s">
        <v>335</v>
      </c>
      <c r="B260" s="101" t="s">
        <v>336</v>
      </c>
      <c r="C260" s="101" t="s">
        <v>306</v>
      </c>
    </row>
    <row r="261" spans="1:5">
      <c r="A261" s="101" t="s">
        <v>337</v>
      </c>
      <c r="B261" s="101" t="s">
        <v>338</v>
      </c>
      <c r="C261" s="101" t="s">
        <v>306</v>
      </c>
    </row>
    <row r="262" spans="1:5">
      <c r="A262" s="101" t="s">
        <v>339</v>
      </c>
      <c r="B262" s="101" t="s">
        <v>340</v>
      </c>
      <c r="C262" s="101" t="s">
        <v>306</v>
      </c>
      <c r="E262" s="101" t="s">
        <v>54</v>
      </c>
    </row>
    <row r="263" spans="1:5">
      <c r="A263" s="101" t="s">
        <v>341</v>
      </c>
      <c r="B263" s="101" t="s">
        <v>342</v>
      </c>
      <c r="C263" s="101" t="s">
        <v>306</v>
      </c>
      <c r="E263" s="101" t="s">
        <v>54</v>
      </c>
    </row>
    <row r="264" spans="1:5">
      <c r="A264" s="101" t="s">
        <v>343</v>
      </c>
      <c r="B264" s="101" t="s">
        <v>344</v>
      </c>
      <c r="C264" s="101" t="s">
        <v>306</v>
      </c>
      <c r="E264" s="101" t="s">
        <v>54</v>
      </c>
    </row>
    <row r="265" spans="1:5">
      <c r="A265" s="101" t="s">
        <v>345</v>
      </c>
      <c r="B265" s="101" t="s">
        <v>346</v>
      </c>
      <c r="C265" s="101" t="s">
        <v>306</v>
      </c>
      <c r="E265" s="101" t="s">
        <v>54</v>
      </c>
    </row>
    <row r="266" spans="1:5">
      <c r="A266" s="101" t="s">
        <v>347</v>
      </c>
      <c r="B266" s="101" t="s">
        <v>348</v>
      </c>
      <c r="C266" s="101" t="s">
        <v>306</v>
      </c>
      <c r="E266" s="101" t="s">
        <v>54</v>
      </c>
    </row>
    <row r="267" spans="1:5">
      <c r="A267" s="101" t="s">
        <v>349</v>
      </c>
      <c r="B267" s="101" t="s">
        <v>350</v>
      </c>
      <c r="C267" s="101" t="s">
        <v>306</v>
      </c>
      <c r="E267" s="101" t="s">
        <v>54</v>
      </c>
    </row>
    <row r="268" spans="1:5">
      <c r="A268" s="101" t="s">
        <v>351</v>
      </c>
      <c r="B268" s="101" t="s">
        <v>352</v>
      </c>
      <c r="C268" s="101" t="s">
        <v>306</v>
      </c>
      <c r="E268" s="101" t="s">
        <v>54</v>
      </c>
    </row>
    <row r="269" spans="1:5">
      <c r="A269" s="101" t="s">
        <v>353</v>
      </c>
      <c r="B269" s="101" t="s">
        <v>354</v>
      </c>
      <c r="C269" s="101" t="s">
        <v>306</v>
      </c>
    </row>
    <row r="270" spans="1:5">
      <c r="A270" s="101" t="s">
        <v>355</v>
      </c>
      <c r="B270" s="101" t="s">
        <v>356</v>
      </c>
      <c r="C270" s="101" t="s">
        <v>306</v>
      </c>
    </row>
    <row r="271" spans="1:5">
      <c r="A271" s="101" t="s">
        <v>357</v>
      </c>
      <c r="B271" s="101" t="s">
        <v>358</v>
      </c>
      <c r="C271" s="101" t="s">
        <v>306</v>
      </c>
    </row>
    <row r="272" spans="1:5">
      <c r="A272" s="101" t="s">
        <v>359</v>
      </c>
      <c r="B272" s="101" t="s">
        <v>360</v>
      </c>
      <c r="C272" s="101" t="s">
        <v>306</v>
      </c>
    </row>
    <row r="273" spans="1:5">
      <c r="A273" s="101" t="s">
        <v>361</v>
      </c>
      <c r="B273" s="101" t="s">
        <v>362</v>
      </c>
      <c r="C273" s="101" t="s">
        <v>306</v>
      </c>
      <c r="E273" s="101" t="s">
        <v>56</v>
      </c>
    </row>
    <row r="274" spans="1:5">
      <c r="A274" s="101" t="s">
        <v>363</v>
      </c>
      <c r="B274" s="101" t="s">
        <v>364</v>
      </c>
      <c r="C274" s="101" t="s">
        <v>306</v>
      </c>
      <c r="E274" s="101" t="s">
        <v>56</v>
      </c>
    </row>
    <row r="275" spans="1:5">
      <c r="A275" s="101" t="s">
        <v>365</v>
      </c>
      <c r="B275" s="101" t="s">
        <v>366</v>
      </c>
      <c r="C275" s="101" t="s">
        <v>306</v>
      </c>
      <c r="E275" s="101" t="s">
        <v>56</v>
      </c>
    </row>
    <row r="276" spans="1:5">
      <c r="A276" s="101" t="s">
        <v>367</v>
      </c>
      <c r="B276" s="101" t="s">
        <v>368</v>
      </c>
      <c r="C276" s="101" t="s">
        <v>306</v>
      </c>
      <c r="E276" s="101" t="s">
        <v>56</v>
      </c>
    </row>
    <row r="277" spans="1:5">
      <c r="A277" s="101" t="s">
        <v>369</v>
      </c>
      <c r="B277" s="101" t="s">
        <v>370</v>
      </c>
      <c r="C277" s="101" t="s">
        <v>306</v>
      </c>
      <c r="E277" s="101" t="s">
        <v>56</v>
      </c>
    </row>
    <row r="278" spans="1:5">
      <c r="A278" s="101" t="s">
        <v>371</v>
      </c>
      <c r="B278" s="101" t="s">
        <v>372</v>
      </c>
      <c r="C278" s="101" t="s">
        <v>306</v>
      </c>
      <c r="E278" s="101" t="s">
        <v>56</v>
      </c>
    </row>
    <row r="279" spans="1:5">
      <c r="A279" s="101" t="s">
        <v>373</v>
      </c>
      <c r="B279" s="101" t="s">
        <v>374</v>
      </c>
      <c r="C279" s="101" t="s">
        <v>306</v>
      </c>
      <c r="E279" s="101" t="s">
        <v>56</v>
      </c>
    </row>
    <row r="280" spans="1:5">
      <c r="A280" s="101" t="s">
        <v>455</v>
      </c>
      <c r="B280" s="101" t="s">
        <v>456</v>
      </c>
      <c r="C280" s="101" t="s">
        <v>306</v>
      </c>
    </row>
    <row r="281" spans="1:5">
      <c r="A281" s="101" t="s">
        <v>481</v>
      </c>
      <c r="B281" s="101" t="s">
        <v>482</v>
      </c>
      <c r="C281" s="101" t="s">
        <v>306</v>
      </c>
    </row>
    <row r="282" spans="1:5">
      <c r="A282" s="101" t="s">
        <v>477</v>
      </c>
      <c r="B282" s="101" t="s">
        <v>478</v>
      </c>
      <c r="C282" s="101" t="s">
        <v>306</v>
      </c>
    </row>
    <row r="283" spans="1:5">
      <c r="A283" s="101" t="s">
        <v>430</v>
      </c>
      <c r="B283" s="101" t="s">
        <v>431</v>
      </c>
      <c r="C283" s="101" t="s">
        <v>69</v>
      </c>
      <c r="D283" s="101" t="s">
        <v>192</v>
      </c>
    </row>
    <row r="284" spans="1:5">
      <c r="A284" s="101" t="s">
        <v>483</v>
      </c>
      <c r="B284" s="101" t="s">
        <v>484</v>
      </c>
      <c r="C284" s="101" t="s">
        <v>306</v>
      </c>
    </row>
    <row r="285" spans="1:5">
      <c r="A285" s="101" t="s">
        <v>457</v>
      </c>
      <c r="B285" s="101" t="s">
        <v>458</v>
      </c>
      <c r="C285" s="101" t="s">
        <v>306</v>
      </c>
    </row>
    <row r="286" spans="1:5">
      <c r="A286" s="101" t="s">
        <v>611</v>
      </c>
      <c r="B286" s="101" t="s">
        <v>612</v>
      </c>
      <c r="C286" s="101" t="s">
        <v>306</v>
      </c>
    </row>
    <row r="287" spans="1:5">
      <c r="A287" s="101" t="s">
        <v>613</v>
      </c>
      <c r="B287" s="101" t="s">
        <v>614</v>
      </c>
      <c r="C287" s="101" t="s">
        <v>306</v>
      </c>
    </row>
    <row r="288" spans="1:5">
      <c r="A288" s="101" t="s">
        <v>615</v>
      </c>
      <c r="B288" s="101" t="s">
        <v>616</v>
      </c>
      <c r="C288" s="101" t="s">
        <v>306</v>
      </c>
    </row>
    <row r="289" spans="1:3">
      <c r="A289" s="101" t="s">
        <v>617</v>
      </c>
      <c r="B289" s="101" t="s">
        <v>618</v>
      </c>
      <c r="C289" s="101" t="s">
        <v>306</v>
      </c>
    </row>
    <row r="290" spans="1:3">
      <c r="A290" s="207" t="s">
        <v>909</v>
      </c>
      <c r="B290" s="207" t="s">
        <v>910</v>
      </c>
      <c r="C290" s="101" t="s">
        <v>306</v>
      </c>
    </row>
    <row r="291" spans="1:3">
      <c r="A291" s="207" t="s">
        <v>897</v>
      </c>
      <c r="B291" s="207" t="s">
        <v>898</v>
      </c>
      <c r="C291" s="101" t="s">
        <v>733</v>
      </c>
    </row>
    <row r="292" spans="1:3">
      <c r="A292" s="207" t="s">
        <v>899</v>
      </c>
      <c r="B292" s="207" t="s">
        <v>900</v>
      </c>
      <c r="C292" s="101" t="s">
        <v>733</v>
      </c>
    </row>
    <row r="293" spans="1:3">
      <c r="A293" s="207" t="s">
        <v>901</v>
      </c>
      <c r="B293" s="207" t="s">
        <v>902</v>
      </c>
      <c r="C293" s="101" t="s">
        <v>733</v>
      </c>
    </row>
    <row r="294" spans="1:3">
      <c r="A294" s="207" t="s">
        <v>903</v>
      </c>
      <c r="B294" s="207" t="s">
        <v>904</v>
      </c>
      <c r="C294" s="101" t="s">
        <v>733</v>
      </c>
    </row>
    <row r="295" spans="1:3">
      <c r="A295" s="207" t="s">
        <v>905</v>
      </c>
      <c r="B295" s="207" t="s">
        <v>906</v>
      </c>
      <c r="C295" s="101" t="s">
        <v>733</v>
      </c>
    </row>
    <row r="296" spans="1:3">
      <c r="A296" s="207" t="s">
        <v>907</v>
      </c>
      <c r="B296" s="207" t="s">
        <v>908</v>
      </c>
      <c r="C296" s="101" t="s">
        <v>733</v>
      </c>
    </row>
    <row r="297" spans="1:3">
      <c r="A297" s="207" t="s">
        <v>911</v>
      </c>
      <c r="B297" s="207" t="s">
        <v>912</v>
      </c>
      <c r="C297" s="101" t="s">
        <v>733</v>
      </c>
    </row>
  </sheetData>
  <autoFilter ref="A1:E297" xr:uid="{E615E3F4-B2A0-4CC5-A2B6-A2A7ADD31C84}"/>
  <sortState xmlns:xlrd2="http://schemas.microsoft.com/office/spreadsheetml/2017/richdata2" ref="A2:D285">
    <sortCondition ref="A63:A28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D70FB-5F52-4DA2-A9D3-57ED0BA0E34B}">
  <sheetPr filterMode="1"/>
  <dimension ref="A1:J20"/>
  <sheetViews>
    <sheetView workbookViewId="0">
      <pane ySplit="1" topLeftCell="A2" activePane="bottomLeft" state="frozen"/>
      <selection activeCell="O2" sqref="O2:O7"/>
      <selection pane="bottomLeft" activeCell="C18" sqref="C2:C18"/>
    </sheetView>
  </sheetViews>
  <sheetFormatPr defaultRowHeight="14.5"/>
  <cols>
    <col min="1" max="1" width="8.7265625" style="89" bestFit="1" customWidth="1"/>
    <col min="2" max="2" width="5.54296875" style="89" bestFit="1" customWidth="1"/>
    <col min="3" max="3" width="11" style="89" bestFit="1" customWidth="1"/>
    <col min="4" max="4" width="13.1796875" bestFit="1" customWidth="1"/>
    <col min="5" max="5" width="10.54296875" bestFit="1" customWidth="1"/>
    <col min="6" max="6" width="22.7265625" bestFit="1" customWidth="1"/>
    <col min="7" max="7" width="10.453125" bestFit="1" customWidth="1"/>
    <col min="8" max="8" width="17" style="85" bestFit="1" customWidth="1"/>
    <col min="9" max="9" width="17" bestFit="1" customWidth="1"/>
    <col min="10" max="10" width="12.54296875" bestFit="1" customWidth="1"/>
  </cols>
  <sheetData>
    <row r="1" spans="1:10">
      <c r="A1" s="89" t="s">
        <v>164</v>
      </c>
      <c r="B1" s="89" t="s">
        <v>165</v>
      </c>
      <c r="C1" s="89" t="s">
        <v>166</v>
      </c>
      <c r="D1" t="s">
        <v>126</v>
      </c>
      <c r="E1" t="s">
        <v>127</v>
      </c>
      <c r="F1" t="s">
        <v>128</v>
      </c>
      <c r="G1" t="s">
        <v>129</v>
      </c>
      <c r="H1" s="85" t="s">
        <v>130</v>
      </c>
      <c r="I1" t="s">
        <v>131</v>
      </c>
      <c r="J1" t="s">
        <v>132</v>
      </c>
    </row>
    <row r="2" spans="1:10">
      <c r="A2" s="89" t="str">
        <f t="shared" ref="A2:A8" si="0">E2&amp;G2</f>
        <v>ABAFC46112</v>
      </c>
      <c r="B2" s="89">
        <f>VLOOKUP(D2,'Scheme Mapping'!A:C,3,0)</f>
        <v>10</v>
      </c>
      <c r="C2" s="191">
        <f t="shared" ref="C2:C8" si="1">B2*I2/10000000</f>
        <v>3456.29567553999</v>
      </c>
      <c r="D2" t="s">
        <v>99</v>
      </c>
      <c r="E2" t="s">
        <v>99</v>
      </c>
      <c r="F2" t="s">
        <v>133</v>
      </c>
      <c r="G2" s="86">
        <v>46112</v>
      </c>
      <c r="H2" s="87">
        <v>31406845296.7299</v>
      </c>
      <c r="I2" s="88">
        <v>3456295675.5399899</v>
      </c>
      <c r="J2">
        <v>9.0869999999999997</v>
      </c>
    </row>
    <row r="3" spans="1:10" hidden="1">
      <c r="A3" s="89" t="str">
        <f t="shared" si="0"/>
        <v>ABAFC-RG46112</v>
      </c>
      <c r="B3" s="89">
        <f>VLOOKUP(D3,'Scheme Mapping'!A:C,3,0)</f>
        <v>10</v>
      </c>
      <c r="C3" s="89">
        <f t="shared" si="1"/>
        <v>2742.5708290469897</v>
      </c>
      <c r="D3" t="s">
        <v>99</v>
      </c>
      <c r="E3" t="s">
        <v>134</v>
      </c>
      <c r="F3" t="s">
        <v>135</v>
      </c>
      <c r="G3" s="86">
        <v>46112</v>
      </c>
      <c r="H3" s="87">
        <v>24902652800.7799</v>
      </c>
      <c r="I3" s="88">
        <v>2742570829.0469899</v>
      </c>
      <c r="J3">
        <v>9.08</v>
      </c>
    </row>
    <row r="4" spans="1:10" hidden="1">
      <c r="A4" s="89" t="str">
        <f t="shared" si="0"/>
        <v>ABAFC-ZG46112</v>
      </c>
      <c r="B4" s="89">
        <f>VLOOKUP(D4,'Scheme Mapping'!A:C,3,0)</f>
        <v>10</v>
      </c>
      <c r="C4" s="89">
        <f t="shared" si="1"/>
        <v>681.82819754799903</v>
      </c>
      <c r="D4" t="s">
        <v>99</v>
      </c>
      <c r="E4" t="s">
        <v>136</v>
      </c>
      <c r="F4" t="s">
        <v>137</v>
      </c>
      <c r="G4" s="86">
        <v>46112</v>
      </c>
      <c r="H4" s="87">
        <v>6214372258.7799902</v>
      </c>
      <c r="I4" s="88">
        <v>681828197.54799902</v>
      </c>
      <c r="J4">
        <v>9.1140000000000008</v>
      </c>
    </row>
    <row r="5" spans="1:10" hidden="1">
      <c r="A5" s="89" t="str">
        <f t="shared" si="0"/>
        <v>ABAFC-RD46112</v>
      </c>
      <c r="B5" s="89">
        <f>VLOOKUP(D5,'Scheme Mapping'!A:C,3,0)</f>
        <v>10</v>
      </c>
      <c r="C5" s="89">
        <f t="shared" si="1"/>
        <v>26.914961982999898</v>
      </c>
      <c r="D5" t="s">
        <v>99</v>
      </c>
      <c r="E5" t="s">
        <v>138</v>
      </c>
      <c r="F5" t="s">
        <v>139</v>
      </c>
      <c r="G5" s="86">
        <v>46112</v>
      </c>
      <c r="H5" s="87">
        <v>244395767.12</v>
      </c>
      <c r="I5" s="88">
        <v>26914961.982999898</v>
      </c>
      <c r="J5">
        <v>9.08</v>
      </c>
    </row>
    <row r="6" spans="1:10" hidden="1">
      <c r="A6" s="89" t="str">
        <f t="shared" si="0"/>
        <v>ABAFC-ZD46112</v>
      </c>
      <c r="B6" s="89">
        <f>VLOOKUP(D6,'Scheme Mapping'!A:C,3,0)</f>
        <v>10</v>
      </c>
      <c r="C6" s="89">
        <f t="shared" si="1"/>
        <v>4.9816869570000009</v>
      </c>
      <c r="D6" t="s">
        <v>99</v>
      </c>
      <c r="E6" t="s">
        <v>140</v>
      </c>
      <c r="F6" t="s">
        <v>141</v>
      </c>
      <c r="G6" s="86">
        <v>46112</v>
      </c>
      <c r="H6" s="87">
        <v>45424470.009999901</v>
      </c>
      <c r="I6">
        <v>4981686.9570000004</v>
      </c>
      <c r="J6">
        <v>9.1180000000000003</v>
      </c>
    </row>
    <row r="7" spans="1:10">
      <c r="A7" s="89" t="str">
        <f t="shared" si="0"/>
        <v>ABALI46112</v>
      </c>
      <c r="B7" s="89">
        <f>VLOOKUP(D7,'Scheme Mapping'!A:C,3,0)</f>
        <v>100</v>
      </c>
      <c r="C7" s="191">
        <f t="shared" si="1"/>
        <v>178.28721010000001</v>
      </c>
      <c r="D7" t="s">
        <v>98</v>
      </c>
      <c r="E7" t="s">
        <v>98</v>
      </c>
      <c r="F7" t="s">
        <v>142</v>
      </c>
      <c r="G7" s="86">
        <v>46112</v>
      </c>
      <c r="H7" s="87">
        <v>1811271973.4000001</v>
      </c>
      <c r="I7" s="88">
        <v>17828721.010000002</v>
      </c>
      <c r="J7">
        <v>101.5929</v>
      </c>
    </row>
    <row r="8" spans="1:10" hidden="1">
      <c r="A8" s="89" t="str">
        <f t="shared" si="0"/>
        <v>ABALI-RG46112</v>
      </c>
      <c r="B8" s="89">
        <f>VLOOKUP(D8,'Scheme Mapping'!A:C,3,0)</f>
        <v>100</v>
      </c>
      <c r="C8" s="89">
        <f t="shared" si="1"/>
        <v>99.131693279999993</v>
      </c>
      <c r="D8" t="s">
        <v>98</v>
      </c>
      <c r="E8" t="s">
        <v>144</v>
      </c>
      <c r="F8" t="s">
        <v>135</v>
      </c>
      <c r="G8" s="86">
        <v>46112</v>
      </c>
      <c r="H8" s="87">
        <v>1007042716.8200001</v>
      </c>
      <c r="I8">
        <v>9913169.3279999997</v>
      </c>
      <c r="J8">
        <v>101.5864</v>
      </c>
    </row>
    <row r="9" spans="1:10" hidden="1">
      <c r="A9" s="89" t="str">
        <f t="shared" ref="A9:A20" si="2">E9&amp;G9</f>
        <v>ABALI-ZG46112</v>
      </c>
      <c r="B9" s="89">
        <f>VLOOKUP(D9,'Scheme Mapping'!A:C,3,0)</f>
        <v>100</v>
      </c>
      <c r="C9" s="89">
        <f t="shared" ref="C9:C20" si="3">B9*I9/10000000</f>
        <v>78.64712797</v>
      </c>
      <c r="D9" t="s">
        <v>98</v>
      </c>
      <c r="E9" t="s">
        <v>143</v>
      </c>
      <c r="F9" t="s">
        <v>137</v>
      </c>
      <c r="G9" s="86">
        <v>46112</v>
      </c>
      <c r="H9" s="87">
        <v>799141022.799999</v>
      </c>
      <c r="I9">
        <v>7864712.7970000003</v>
      </c>
      <c r="J9">
        <v>101.611</v>
      </c>
    </row>
    <row r="10" spans="1:10" hidden="1">
      <c r="A10" s="89" t="str">
        <f t="shared" si="2"/>
        <v>ABALI-RDD46112</v>
      </c>
      <c r="B10" s="89">
        <f>VLOOKUP(D10,'Scheme Mapping'!A:C,3,0)</f>
        <v>100</v>
      </c>
      <c r="C10" s="89">
        <f t="shared" si="3"/>
        <v>0.43511643</v>
      </c>
      <c r="D10" t="s">
        <v>98</v>
      </c>
      <c r="E10" t="s">
        <v>151</v>
      </c>
      <c r="F10" t="s">
        <v>152</v>
      </c>
      <c r="G10" s="86">
        <v>46112</v>
      </c>
      <c r="H10" s="85">
        <v>4352822.26</v>
      </c>
      <c r="I10">
        <v>43511.642999999996</v>
      </c>
      <c r="J10">
        <v>100.0381</v>
      </c>
    </row>
    <row r="11" spans="1:10" hidden="1">
      <c r="A11" s="89" t="str">
        <f t="shared" si="2"/>
        <v>ABALI-ZW46112</v>
      </c>
      <c r="B11" s="89">
        <f>VLOOKUP(D11,'Scheme Mapping'!A:C,3,0)</f>
        <v>100</v>
      </c>
      <c r="C11" s="89">
        <f t="shared" si="3"/>
        <v>3.5285369999999996E-2</v>
      </c>
      <c r="D11" t="s">
        <v>98</v>
      </c>
      <c r="E11" t="s">
        <v>159</v>
      </c>
      <c r="F11" t="s">
        <v>160</v>
      </c>
      <c r="G11" s="86">
        <v>46112</v>
      </c>
      <c r="H11" s="85">
        <v>352987.86</v>
      </c>
      <c r="I11">
        <v>3528.5369999999998</v>
      </c>
      <c r="J11">
        <v>100.038</v>
      </c>
    </row>
    <row r="12" spans="1:10" hidden="1">
      <c r="A12" s="89" t="str">
        <f t="shared" si="2"/>
        <v>ABALI-RM46112</v>
      </c>
      <c r="B12" s="89">
        <f>VLOOKUP(D12,'Scheme Mapping'!A:C,3,0)</f>
        <v>100</v>
      </c>
      <c r="C12" s="89">
        <f t="shared" si="3"/>
        <v>1.1997580000000001E-2</v>
      </c>
      <c r="D12" t="s">
        <v>98</v>
      </c>
      <c r="E12" t="s">
        <v>153</v>
      </c>
      <c r="F12" t="s">
        <v>154</v>
      </c>
      <c r="G12" s="86">
        <v>46112</v>
      </c>
      <c r="H12" s="85">
        <v>120307.57</v>
      </c>
      <c r="I12">
        <v>1199.758</v>
      </c>
      <c r="J12">
        <v>100.2765</v>
      </c>
    </row>
    <row r="13" spans="1:10" hidden="1">
      <c r="A13" s="89" t="str">
        <f t="shared" si="2"/>
        <v>ABALI-RQ46112</v>
      </c>
      <c r="B13" s="89">
        <f>VLOOKUP(D13,'Scheme Mapping'!A:C,3,0)</f>
        <v>100</v>
      </c>
      <c r="C13" s="89">
        <f t="shared" si="3"/>
        <v>7.6510400000000004E-3</v>
      </c>
      <c r="D13" t="s">
        <v>98</v>
      </c>
      <c r="E13" t="s">
        <v>155</v>
      </c>
      <c r="F13" t="s">
        <v>156</v>
      </c>
      <c r="G13" s="86">
        <v>46112</v>
      </c>
      <c r="H13" s="85">
        <v>77724.28</v>
      </c>
      <c r="I13">
        <v>765.10400000000004</v>
      </c>
      <c r="J13">
        <v>101.5866</v>
      </c>
    </row>
    <row r="14" spans="1:10" hidden="1">
      <c r="A14" s="89" t="str">
        <f t="shared" si="2"/>
        <v>ABALI-ZM46112</v>
      </c>
      <c r="B14" s="89">
        <f>VLOOKUP(D14,'Scheme Mapping'!A:C,3,0)</f>
        <v>100</v>
      </c>
      <c r="C14" s="89">
        <f t="shared" si="3"/>
        <v>6.6213099999999992E-3</v>
      </c>
      <c r="D14" t="s">
        <v>98</v>
      </c>
      <c r="E14" t="s">
        <v>147</v>
      </c>
      <c r="F14" t="s">
        <v>148</v>
      </c>
      <c r="G14" s="86">
        <v>46112</v>
      </c>
      <c r="H14" s="85">
        <v>66398.19</v>
      </c>
      <c r="I14">
        <v>662.13099999999997</v>
      </c>
      <c r="J14">
        <v>100.2795</v>
      </c>
    </row>
    <row r="15" spans="1:10" hidden="1">
      <c r="A15" s="89" t="str">
        <f t="shared" si="2"/>
        <v>ABALI-RW46112</v>
      </c>
      <c r="B15" s="89">
        <f>VLOOKUP(D15,'Scheme Mapping'!A:C,3,0)</f>
        <v>100</v>
      </c>
      <c r="C15" s="89">
        <f t="shared" si="3"/>
        <v>6.2807399999999991E-3</v>
      </c>
      <c r="D15" t="s">
        <v>98</v>
      </c>
      <c r="E15" t="s">
        <v>145</v>
      </c>
      <c r="F15" t="s">
        <v>146</v>
      </c>
      <c r="G15" s="86">
        <v>46112</v>
      </c>
      <c r="H15" s="85">
        <v>62834.36</v>
      </c>
      <c r="I15">
        <v>628.07399999999996</v>
      </c>
      <c r="J15">
        <v>100.0429</v>
      </c>
    </row>
    <row r="16" spans="1:10" hidden="1">
      <c r="A16" s="89" t="str">
        <f t="shared" si="2"/>
        <v>ABALI-ZQ46112</v>
      </c>
      <c r="B16" s="89">
        <f>VLOOKUP(D16,'Scheme Mapping'!A:C,3,0)</f>
        <v>100</v>
      </c>
      <c r="C16" s="89">
        <f t="shared" si="3"/>
        <v>4.9293000000000002E-3</v>
      </c>
      <c r="D16" t="s">
        <v>98</v>
      </c>
      <c r="E16" t="s">
        <v>157</v>
      </c>
      <c r="F16" t="s">
        <v>158</v>
      </c>
      <c r="G16" s="86">
        <v>46112</v>
      </c>
      <c r="H16" s="85">
        <v>50086.75</v>
      </c>
      <c r="I16">
        <v>492.93</v>
      </c>
      <c r="J16">
        <v>101.6103</v>
      </c>
    </row>
    <row r="17" spans="1:10" hidden="1">
      <c r="A17" s="89" t="str">
        <f t="shared" si="2"/>
        <v>ABALI-ZDD46112</v>
      </c>
      <c r="B17" s="89">
        <f>VLOOKUP(D17,'Scheme Mapping'!A:C,3,0)</f>
        <v>100</v>
      </c>
      <c r="C17" s="89">
        <f t="shared" si="3"/>
        <v>5.0708000000000003E-4</v>
      </c>
      <c r="D17" t="s">
        <v>98</v>
      </c>
      <c r="E17" t="s">
        <v>149</v>
      </c>
      <c r="F17" t="s">
        <v>150</v>
      </c>
      <c r="G17" s="86">
        <v>46112</v>
      </c>
      <c r="H17" s="85">
        <v>5072.66</v>
      </c>
      <c r="I17">
        <v>50.707999999999998</v>
      </c>
      <c r="J17">
        <v>100.0367</v>
      </c>
    </row>
    <row r="18" spans="1:10">
      <c r="A18" s="89" t="str">
        <f t="shared" si="2"/>
        <v>ABASC46112</v>
      </c>
      <c r="B18" s="89">
        <f>VLOOKUP(D18,'Scheme Mapping'!A:C,3,0)</f>
        <v>10</v>
      </c>
      <c r="C18" s="191">
        <f t="shared" si="3"/>
        <v>459.95822505000001</v>
      </c>
      <c r="D18" t="s">
        <v>100</v>
      </c>
      <c r="E18" t="s">
        <v>100</v>
      </c>
      <c r="F18" t="s">
        <v>161</v>
      </c>
      <c r="G18" s="86">
        <v>46112</v>
      </c>
      <c r="H18" s="87">
        <v>4533765576.8999901</v>
      </c>
      <c r="I18" s="88">
        <v>459958225.05000001</v>
      </c>
      <c r="J18">
        <v>9.8569999999999993</v>
      </c>
    </row>
    <row r="19" spans="1:10" hidden="1">
      <c r="A19" s="89" t="str">
        <f t="shared" si="2"/>
        <v>ABASC-RG46112</v>
      </c>
      <c r="B19" s="89">
        <f>VLOOKUP(D19,'Scheme Mapping'!A:C,3,0)</f>
        <v>10</v>
      </c>
      <c r="C19" s="89">
        <f t="shared" si="3"/>
        <v>254.305148844</v>
      </c>
      <c r="D19" t="s">
        <v>100</v>
      </c>
      <c r="E19" t="s">
        <v>162</v>
      </c>
      <c r="F19" t="s">
        <v>135</v>
      </c>
      <c r="G19" s="86">
        <v>46112</v>
      </c>
      <c r="H19" s="87">
        <v>2506052950.5599899</v>
      </c>
      <c r="I19" s="88">
        <v>254305148.84400001</v>
      </c>
      <c r="J19">
        <v>9.8550000000000004</v>
      </c>
    </row>
    <row r="20" spans="1:10" hidden="1">
      <c r="A20" s="89" t="str">
        <f t="shared" si="2"/>
        <v>ABASC-ZG46112</v>
      </c>
      <c r="B20" s="89">
        <f>VLOOKUP(D20,'Scheme Mapping'!A:C,3,0)</f>
        <v>10</v>
      </c>
      <c r="C20" s="89">
        <f t="shared" si="3"/>
        <v>205.65307620799999</v>
      </c>
      <c r="D20" t="s">
        <v>100</v>
      </c>
      <c r="E20" t="s">
        <v>163</v>
      </c>
      <c r="F20" t="s">
        <v>137</v>
      </c>
      <c r="G20" s="86">
        <v>46112</v>
      </c>
      <c r="H20" s="87">
        <v>2027712626.3399899</v>
      </c>
      <c r="I20" s="88">
        <v>205653076.208</v>
      </c>
      <c r="J20">
        <v>9.86</v>
      </c>
    </row>
  </sheetData>
  <autoFilter ref="A1:J20" xr:uid="{F33D70FB-5F52-4DA2-A9D3-57ED0BA0E34B}">
    <filterColumn colId="4">
      <filters>
        <filter val="ABAFC"/>
        <filter val="ABALI"/>
        <filter val="ABASC"/>
      </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3527-3D92-4F9C-96DD-9E971574F7C7}">
  <dimension ref="A1:C4"/>
  <sheetViews>
    <sheetView workbookViewId="0">
      <pane ySplit="1" topLeftCell="A2" activePane="bottomLeft" state="frozen"/>
      <selection activeCell="O2" sqref="O2:O7"/>
      <selection pane="bottomLeft"/>
    </sheetView>
  </sheetViews>
  <sheetFormatPr defaultRowHeight="14.5"/>
  <cols>
    <col min="1" max="1" width="13.1796875" bestFit="1" customWidth="1"/>
    <col min="2" max="2" width="26.81640625" bestFit="1" customWidth="1"/>
    <col min="3" max="3" width="27.1796875" bestFit="1" customWidth="1"/>
  </cols>
  <sheetData>
    <row r="1" spans="1:3">
      <c r="A1" t="s">
        <v>126</v>
      </c>
      <c r="B1" t="s">
        <v>37</v>
      </c>
      <c r="C1" t="s">
        <v>165</v>
      </c>
    </row>
    <row r="2" spans="1:3">
      <c r="A2" t="s">
        <v>99</v>
      </c>
      <c r="B2" t="s">
        <v>133</v>
      </c>
      <c r="C2">
        <v>10</v>
      </c>
    </row>
    <row r="3" spans="1:3">
      <c r="A3" t="s">
        <v>98</v>
      </c>
      <c r="B3" t="s">
        <v>142</v>
      </c>
      <c r="C3">
        <v>100</v>
      </c>
    </row>
    <row r="4" spans="1:3">
      <c r="A4" t="s">
        <v>100</v>
      </c>
      <c r="B4" t="s">
        <v>161</v>
      </c>
      <c r="C4">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d496f4091380d8046992a9ccdba8c3cc">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49f635b2d8e273ce2eae955985d0a1fb"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a2584c6-e565-436d-9597-ce0da8a71fe7" xsi:nil="true"/>
    <_ip_UnifiedCompliancePolicyUIAction xmlns="http://schemas.microsoft.com/sharepoint/v3" xsi:nil="true"/>
    <_ip_UnifiedCompliancePolicyProperties xmlns="http://schemas.microsoft.com/sharepoint/v3" xsi:nil="true"/>
    <lcf76f155ced4ddcb4097134ff3c332f xmlns="af0b1d1c-3daa-4f6b-9fc2-ae5d97eab6c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5A347-4EA7-4E72-B630-A1E847874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0b1d1c-3daa-4f6b-9fc2-ae5d97eab6c7"/>
    <ds:schemaRef ds:uri="ea2584c6-e565-436d-9597-ce0da8a71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69785A-391E-4CF8-90AA-3664A0252BF0}">
  <ds:schemaRefs>
    <ds:schemaRef ds:uri="http://schemas.microsoft.com/sharepoint/v3/contenttype/forms"/>
  </ds:schemaRefs>
</ds:datastoreItem>
</file>

<file path=customXml/itemProps3.xml><?xml version="1.0" encoding="utf-8"?>
<ds:datastoreItem xmlns:ds="http://schemas.openxmlformats.org/officeDocument/2006/customXml" ds:itemID="{75FB3B1E-428A-4F22-86C9-318FD27AA084}">
  <ds:schemaRefs>
    <ds:schemaRef ds:uri="http://schemas.microsoft.com/office/2006/metadata/properties"/>
    <ds:schemaRef ds:uri="http://schemas.microsoft.com/office/infopath/2007/PartnerControls"/>
    <ds:schemaRef ds:uri="3bb5c0bd-1902-412e-9cfc-a586a9199e55"/>
    <ds:schemaRef ds:uri="ea2584c6-e565-436d-9597-ce0da8a71fe7"/>
    <ds:schemaRef ds:uri="e34ebc18-8081-4b0b-b19d-13a79631d032"/>
    <ds:schemaRef ds:uri="http://schemas.microsoft.com/sharepoint/v3"/>
    <ds:schemaRef ds:uri="af0b1d1c-3daa-4f6b-9fc2-ae5d97eab6c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FINANCIAL</vt:lpstr>
      <vt:lpstr>Notes</vt:lpstr>
      <vt:lpstr>Risk-o-Meter and PRC</vt:lpstr>
      <vt:lpstr>CAS Working</vt:lpstr>
      <vt:lpstr>TB</vt:lpstr>
      <vt:lpstr>IDCW</vt:lpstr>
      <vt:lpstr>TB Mapping</vt:lpstr>
      <vt:lpstr>IN_MF_NAV_HISTORY</vt:lpstr>
      <vt:lpstr>Scheme Mapping</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Saloni-F Jain</dc:creator>
  <cp:lastModifiedBy>Lijo Varghese</cp:lastModifiedBy>
  <cp:lastPrinted>2026-04-23T20:41:22Z</cp:lastPrinted>
  <dcterms:created xsi:type="dcterms:W3CDTF">2025-10-17T11:59:28Z</dcterms:created>
  <dcterms:modified xsi:type="dcterms:W3CDTF">2026-04-29T05:13:44Z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2025-10-17T12:03:28Z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9476838a-3e53-47a9-b680-2fbd217e47cc</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y fmtid="{D5CDD505-2E9C-101B-9397-08002B2CF9AE}" pid="10" name="MediaServiceImageTags">
    <vt:lpwstr/>
  </property>
  <property fmtid="{D5CDD505-2E9C-101B-9397-08002B2CF9AE}" pid="11" name="ContentTypeId">
    <vt:lpwstr>0x0101006529E850426D454CB89FB9EA8FEFEF0A</vt:lpwstr>
  </property>
</Properties>
</file>